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knusv100009\水道\下水道課\普及管理係\06広報かのや・ホームページ掲載関係\ホームページに使用する写真やPDF\使用料改定関係\"/>
    </mc:Choice>
  </mc:AlternateContent>
  <xr:revisionPtr revIDLastSave="0" documentId="13_ncr:1_{6E79769E-6F15-4DE5-A3BE-720003193791}" xr6:coauthVersionLast="47" xr6:coauthVersionMax="47" xr10:uidLastSave="{00000000-0000-0000-0000-000000000000}"/>
  <bookViews>
    <workbookView xWindow="-120" yWindow="-120" windowWidth="29040" windowHeight="16440" tabRatio="805" xr2:uid="{C1B64FEB-0673-4D06-B3CF-7B3379965D93}"/>
  </bookViews>
  <sheets>
    <sheet name="下水道使用料(10％)(2か月分)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7" i="4" l="1"/>
  <c r="C29" i="4" s="1"/>
  <c r="A17" i="4"/>
  <c r="C19" i="4" s="1"/>
  <c r="G19" i="4" l="1"/>
  <c r="J19" i="4"/>
  <c r="H19" i="4"/>
  <c r="F19" i="4"/>
  <c r="E19" i="4"/>
  <c r="K19" i="4"/>
  <c r="I19" i="4"/>
  <c r="C25" i="4"/>
  <c r="C15" i="4"/>
  <c r="K29" i="4"/>
  <c r="H29" i="4"/>
  <c r="I29" i="4"/>
  <c r="G29" i="4"/>
  <c r="E29" i="4"/>
  <c r="F29" i="4"/>
  <c r="J29" i="4"/>
  <c r="L19" i="4" l="1"/>
  <c r="M19" i="4" s="1"/>
  <c r="J15" i="4"/>
  <c r="K15" i="4"/>
  <c r="H15" i="4"/>
  <c r="I15" i="4"/>
  <c r="E25" i="4"/>
  <c r="J25" i="4"/>
  <c r="F25" i="4"/>
  <c r="H25" i="4"/>
  <c r="I25" i="4"/>
  <c r="K25" i="4"/>
  <c r="G25" i="4"/>
  <c r="E15" i="4"/>
  <c r="G15" i="4"/>
  <c r="F15" i="4"/>
  <c r="L29" i="4"/>
  <c r="L25" i="4" l="1"/>
  <c r="M25" i="4" s="1"/>
  <c r="L15" i="4"/>
  <c r="M15" i="4" s="1"/>
  <c r="M22" i="4" s="1"/>
  <c r="A7" i="4" s="1"/>
  <c r="M29" i="4"/>
  <c r="L22" i="4" l="1"/>
  <c r="L32" i="4"/>
  <c r="M32" i="4"/>
  <c r="D7" i="4" s="1"/>
  <c r="A10" i="4" s="1"/>
</calcChain>
</file>

<file path=xl/sharedStrings.xml><?xml version="1.0" encoding="utf-8"?>
<sst xmlns="http://schemas.openxmlformats.org/spreadsheetml/2006/main" count="62" uniqueCount="25">
  <si>
    <t>基本使用料</t>
    <rPh sb="0" eb="2">
      <t>キホン</t>
    </rPh>
    <rPh sb="2" eb="4">
      <t>シヨウ</t>
    </rPh>
    <rPh sb="4" eb="5">
      <t>リョウ</t>
    </rPh>
    <phoneticPr fontId="1"/>
  </si>
  <si>
    <t>１～１０</t>
    <phoneticPr fontId="1"/>
  </si>
  <si>
    <t>１１～２０</t>
    <phoneticPr fontId="1"/>
  </si>
  <si>
    <t>２１～３０</t>
    <phoneticPr fontId="1"/>
  </si>
  <si>
    <t>３１～４０</t>
    <phoneticPr fontId="1"/>
  </si>
  <si>
    <t>４１～５０</t>
    <phoneticPr fontId="1"/>
  </si>
  <si>
    <t>１０１～</t>
    <phoneticPr fontId="1"/>
  </si>
  <si>
    <t>合計</t>
    <rPh sb="0" eb="2">
      <t>ゴウケイ</t>
    </rPh>
    <phoneticPr fontId="1"/>
  </si>
  <si>
    <t>請求金額</t>
    <rPh sb="0" eb="2">
      <t>セイキュウ</t>
    </rPh>
    <rPh sb="2" eb="4">
      <t>キンガク</t>
    </rPh>
    <phoneticPr fontId="1"/>
  </si>
  <si>
    <t>消費税</t>
    <rPh sb="0" eb="3">
      <t>ショウヒゼイ</t>
    </rPh>
    <phoneticPr fontId="1"/>
  </si>
  <si>
    <t>合計金額</t>
    <rPh sb="0" eb="2">
      <t>ゴウケイ</t>
    </rPh>
    <rPh sb="2" eb="4">
      <t>キンガク</t>
    </rPh>
    <phoneticPr fontId="1"/>
  </si>
  <si>
    <t>５１～１００</t>
    <phoneticPr fontId="1"/>
  </si>
  <si>
    <t>㎥</t>
    <phoneticPr fontId="1"/>
  </si>
  <si>
    <t>現行</t>
    <rPh sb="0" eb="2">
      <t>ゲンコウ</t>
    </rPh>
    <phoneticPr fontId="1"/>
  </si>
  <si>
    <t>※現行からの増額分</t>
    <rPh sb="1" eb="3">
      <t>ゲンコウ</t>
    </rPh>
    <rPh sb="6" eb="9">
      <t>ゾウガクブン</t>
    </rPh>
    <phoneticPr fontId="1"/>
  </si>
  <si>
    <t>※下の表は、下水道使用料(２か月分)のみの算定額になります。　水道料金は別途かかります。</t>
    <rPh sb="1" eb="2">
      <t>シタ</t>
    </rPh>
    <rPh sb="3" eb="4">
      <t>ヒョウ</t>
    </rPh>
    <rPh sb="6" eb="9">
      <t>ゲスイドウ</t>
    </rPh>
    <rPh sb="9" eb="12">
      <t>シヨウリョウ</t>
    </rPh>
    <rPh sb="15" eb="16">
      <t>ゲツ</t>
    </rPh>
    <rPh sb="16" eb="17">
      <t>ブン</t>
    </rPh>
    <rPh sb="21" eb="23">
      <t>サンテイ</t>
    </rPh>
    <rPh sb="23" eb="24">
      <t>ガク</t>
    </rPh>
    <rPh sb="31" eb="33">
      <t>スイドウ</t>
    </rPh>
    <rPh sb="33" eb="35">
      <t>リョウキン</t>
    </rPh>
    <rPh sb="36" eb="38">
      <t>ベット</t>
    </rPh>
    <phoneticPr fontId="1"/>
  </si>
  <si>
    <t>公共下水道使用料算定シート</t>
    <rPh sb="0" eb="5">
      <t>コウキョウゲスイドウ</t>
    </rPh>
    <rPh sb="5" eb="8">
      <t>シヨウリョウ</t>
    </rPh>
    <rPh sb="8" eb="10">
      <t>サンテイ</t>
    </rPh>
    <phoneticPr fontId="1"/>
  </si>
  <si>
    <t>(消費税10％込み)</t>
  </si>
  <si>
    <t>２か月水量</t>
    <rPh sb="2" eb="3">
      <t>ツキ</t>
    </rPh>
    <rPh sb="3" eb="5">
      <t>スイリョウ</t>
    </rPh>
    <phoneticPr fontId="1"/>
  </si>
  <si>
    <t>２か月目水量</t>
    <rPh sb="2" eb="4">
      <t>ゲツメ</t>
    </rPh>
    <rPh sb="4" eb="6">
      <t>スイリョウ</t>
    </rPh>
    <phoneticPr fontId="1"/>
  </si>
  <si>
    <t>１か月目水量</t>
    <rPh sb="2" eb="3">
      <t>ツキ</t>
    </rPh>
    <rPh sb="3" eb="4">
      <t>メ</t>
    </rPh>
    <rPh sb="4" eb="6">
      <t>スイリョウ</t>
    </rPh>
    <phoneticPr fontId="1"/>
  </si>
  <si>
    <t>※水量は、各月均等とみなし、１か月目が切り捨てで、２か月目に端数を加えた水量で計算</t>
    <rPh sb="1" eb="2">
      <t>スイ</t>
    </rPh>
    <rPh sb="2" eb="3">
      <t>リョウ</t>
    </rPh>
    <rPh sb="5" eb="7">
      <t>カクツキ</t>
    </rPh>
    <rPh sb="7" eb="9">
      <t>キントウ</t>
    </rPh>
    <rPh sb="16" eb="17">
      <t>ゲツ</t>
    </rPh>
    <rPh sb="17" eb="18">
      <t>メ</t>
    </rPh>
    <rPh sb="19" eb="20">
      <t>キ</t>
    </rPh>
    <rPh sb="21" eb="22">
      <t>ス</t>
    </rPh>
    <rPh sb="27" eb="28">
      <t>ゲツ</t>
    </rPh>
    <rPh sb="28" eb="29">
      <t>メ</t>
    </rPh>
    <rPh sb="30" eb="32">
      <t>ハスウ</t>
    </rPh>
    <rPh sb="33" eb="34">
      <t>クワ</t>
    </rPh>
    <rPh sb="36" eb="37">
      <t>スイ</t>
    </rPh>
    <rPh sb="39" eb="41">
      <t>ケイサン</t>
    </rPh>
    <phoneticPr fontId="1"/>
  </si>
  <si>
    <t>Ｒ９年５月検針分から</t>
    <rPh sb="2" eb="3">
      <t>ネン</t>
    </rPh>
    <rPh sb="4" eb="5">
      <t>ガツ</t>
    </rPh>
    <rPh sb="5" eb="8">
      <t>ケンシンブン</t>
    </rPh>
    <phoneticPr fontId="1"/>
  </si>
  <si>
    <t>↓2か月分の使用水量を入力してください。(検針お知らせ票１回あたりの使用水量)</t>
    <rPh sb="4" eb="5">
      <t>ブン</t>
    </rPh>
    <rPh sb="21" eb="23">
      <t>ケンシン</t>
    </rPh>
    <rPh sb="24" eb="25">
      <t>シ</t>
    </rPh>
    <rPh sb="27" eb="28">
      <t>ヒョウ</t>
    </rPh>
    <rPh sb="29" eb="30">
      <t>カイ</t>
    </rPh>
    <rPh sb="34" eb="38">
      <t>シヨウスイリョウ</t>
    </rPh>
    <phoneticPr fontId="1"/>
  </si>
  <si>
    <t>Ｒ９年５月検針分から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</si>
</sst>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&quot;円&quot;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shrinkToFi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shrinkToFit="1"/>
    </xf>
    <xf numFmtId="0" fontId="3" fillId="2" borderId="0" xfId="0" applyFont="1" applyFill="1" applyBorder="1" applyAlignment="1">
      <alignment shrinkToFit="1"/>
    </xf>
    <xf numFmtId="0" fontId="3" fillId="3" borderId="0" xfId="0" applyFont="1" applyFill="1" applyBorder="1" applyAlignment="1">
      <alignment shrinkToFit="1"/>
    </xf>
    <xf numFmtId="0" fontId="3" fillId="2" borderId="1" xfId="0" applyFont="1" applyFill="1" applyBorder="1" applyAlignment="1">
      <alignment horizontal="center" vertical="center" shrinkToFit="1"/>
    </xf>
    <xf numFmtId="176" fontId="3" fillId="2" borderId="1" xfId="0" applyNumberFormat="1" applyFont="1" applyFill="1" applyBorder="1" applyAlignment="1">
      <alignment vertical="center" shrinkToFit="1"/>
    </xf>
    <xf numFmtId="176" fontId="3" fillId="2" borderId="1" xfId="0" applyNumberFormat="1" applyFont="1" applyFill="1" applyBorder="1" applyAlignment="1">
      <alignment shrinkToFit="1"/>
    </xf>
    <xf numFmtId="0" fontId="3" fillId="3" borderId="1" xfId="0" applyFont="1" applyFill="1" applyBorder="1" applyAlignment="1">
      <alignment horizontal="center" vertical="center" shrinkToFit="1"/>
    </xf>
    <xf numFmtId="176" fontId="3" fillId="3" borderId="1" xfId="0" applyNumberFormat="1" applyFont="1" applyFill="1" applyBorder="1" applyAlignment="1">
      <alignment vertical="center" shrinkToFit="1"/>
    </xf>
    <xf numFmtId="176" fontId="3" fillId="3" borderId="1" xfId="0" applyNumberFormat="1" applyFont="1" applyFill="1" applyBorder="1" applyAlignment="1">
      <alignment shrinkToFit="1"/>
    </xf>
    <xf numFmtId="0" fontId="3" fillId="2" borderId="2" xfId="0" applyFont="1" applyFill="1" applyBorder="1" applyAlignment="1">
      <alignment shrinkToFit="1"/>
    </xf>
    <xf numFmtId="0" fontId="3" fillId="2" borderId="3" xfId="0" applyFont="1" applyFill="1" applyBorder="1" applyAlignment="1">
      <alignment shrinkToFit="1"/>
    </xf>
    <xf numFmtId="0" fontId="3" fillId="2" borderId="4" xfId="0" applyFont="1" applyFill="1" applyBorder="1" applyAlignment="1">
      <alignment shrinkToFit="1"/>
    </xf>
    <xf numFmtId="0" fontId="3" fillId="2" borderId="5" xfId="0" applyFont="1" applyFill="1" applyBorder="1" applyAlignment="1">
      <alignment shrinkToFit="1"/>
    </xf>
    <xf numFmtId="0" fontId="3" fillId="3" borderId="2" xfId="0" applyFont="1" applyFill="1" applyBorder="1" applyAlignment="1">
      <alignment shrinkToFit="1"/>
    </xf>
    <xf numFmtId="0" fontId="3" fillId="3" borderId="3" xfId="0" applyFont="1" applyFill="1" applyBorder="1" applyAlignment="1">
      <alignment shrinkToFit="1"/>
    </xf>
    <xf numFmtId="0" fontId="3" fillId="3" borderId="4" xfId="0" applyFont="1" applyFill="1" applyBorder="1" applyAlignment="1">
      <alignment shrinkToFit="1"/>
    </xf>
    <xf numFmtId="0" fontId="3" fillId="3" borderId="5" xfId="0" applyFont="1" applyFill="1" applyBorder="1" applyAlignment="1">
      <alignment shrinkToFit="1"/>
    </xf>
    <xf numFmtId="0" fontId="6" fillId="3" borderId="0" xfId="0" applyFont="1" applyFill="1" applyBorder="1" applyAlignment="1">
      <alignment horizontal="left" shrinkToFit="1"/>
    </xf>
    <xf numFmtId="0" fontId="6" fillId="3" borderId="3" xfId="0" applyFont="1" applyFill="1" applyBorder="1" applyAlignment="1">
      <alignment horizontal="left" shrinkToFit="1"/>
    </xf>
    <xf numFmtId="0" fontId="7" fillId="2" borderId="6" xfId="0" applyFont="1" applyFill="1" applyBorder="1" applyAlignment="1">
      <alignment horizontal="left" shrinkToFit="1"/>
    </xf>
    <xf numFmtId="0" fontId="7" fillId="2" borderId="7" xfId="0" applyFont="1" applyFill="1" applyBorder="1" applyAlignment="1">
      <alignment horizontal="left" shrinkToFit="1"/>
    </xf>
    <xf numFmtId="0" fontId="7" fillId="3" borderId="6" xfId="0" applyFont="1" applyFill="1" applyBorder="1" applyAlignment="1">
      <alignment horizontal="left" shrinkToFit="1"/>
    </xf>
    <xf numFmtId="0" fontId="7" fillId="3" borderId="7" xfId="0" applyFont="1" applyFill="1" applyBorder="1" applyAlignment="1">
      <alignment horizontal="left" shrinkToFit="1"/>
    </xf>
    <xf numFmtId="0" fontId="6" fillId="2" borderId="0" xfId="0" applyFont="1" applyFill="1" applyBorder="1" applyAlignment="1">
      <alignment horizontal="left" shrinkToFit="1"/>
    </xf>
    <xf numFmtId="0" fontId="6" fillId="2" borderId="3" xfId="0" applyFont="1" applyFill="1" applyBorder="1" applyAlignment="1">
      <alignment horizontal="left" shrinkToFit="1"/>
    </xf>
    <xf numFmtId="176" fontId="4" fillId="4" borderId="8" xfId="0" applyNumberFormat="1" applyFont="1" applyFill="1" applyBorder="1" applyAlignment="1" applyProtection="1">
      <alignment horizontal="center" vertical="center" shrinkToFit="1"/>
      <protection locked="0"/>
    </xf>
    <xf numFmtId="176" fontId="4" fillId="4" borderId="9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indent="3"/>
    </xf>
    <xf numFmtId="0" fontId="2" fillId="0" borderId="1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177" fontId="5" fillId="2" borderId="11" xfId="0" applyNumberFormat="1" applyFont="1" applyFill="1" applyBorder="1" applyAlignment="1">
      <alignment horizontal="center" vertical="center"/>
    </xf>
    <xf numFmtId="177" fontId="5" fillId="2" borderId="12" xfId="0" applyNumberFormat="1" applyFont="1" applyFill="1" applyBorder="1" applyAlignment="1">
      <alignment horizontal="center" vertical="center"/>
    </xf>
    <xf numFmtId="177" fontId="5" fillId="2" borderId="13" xfId="0" applyNumberFormat="1" applyFont="1" applyFill="1" applyBorder="1" applyAlignment="1">
      <alignment horizontal="center" vertical="center"/>
    </xf>
    <xf numFmtId="177" fontId="0" fillId="0" borderId="0" xfId="0" applyNumberFormat="1" applyFont="1" applyFill="1" applyBorder="1" applyAlignment="1">
      <alignment horizontal="left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177" fontId="5" fillId="3" borderId="11" xfId="0" applyNumberFormat="1" applyFont="1" applyFill="1" applyBorder="1" applyAlignment="1">
      <alignment horizontal="center" vertical="center"/>
    </xf>
    <xf numFmtId="177" fontId="5" fillId="3" borderId="12" xfId="0" applyNumberFormat="1" applyFont="1" applyFill="1" applyBorder="1" applyAlignment="1">
      <alignment horizontal="center" vertical="center"/>
    </xf>
    <xf numFmtId="177" fontId="5" fillId="3" borderId="13" xfId="0" applyNumberFormat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/>
    </xf>
    <xf numFmtId="177" fontId="5" fillId="0" borderId="20" xfId="0" applyNumberFormat="1" applyFont="1" applyFill="1" applyBorder="1" applyAlignment="1">
      <alignment horizontal="center" vertical="center"/>
    </xf>
    <xf numFmtId="177" fontId="3" fillId="3" borderId="17" xfId="0" applyNumberFormat="1" applyFont="1" applyFill="1" applyBorder="1" applyAlignment="1">
      <alignment horizontal="center" vertical="center"/>
    </xf>
    <xf numFmtId="177" fontId="3" fillId="3" borderId="18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horizontal="left" wrapText="1"/>
    </xf>
    <xf numFmtId="177" fontId="3" fillId="3" borderId="19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24</xdr:row>
      <xdr:rowOff>114300</xdr:rowOff>
    </xdr:from>
    <xdr:to>
      <xdr:col>1</xdr:col>
      <xdr:colOff>666750</xdr:colOff>
      <xdr:row>26</xdr:row>
      <xdr:rowOff>123825</xdr:rowOff>
    </xdr:to>
    <xdr:sp macro="" textlink="">
      <xdr:nvSpPr>
        <xdr:cNvPr id="6993" name="Line 1">
          <a:extLst>
            <a:ext uri="{FF2B5EF4-FFF2-40B4-BE49-F238E27FC236}">
              <a16:creationId xmlns:a16="http://schemas.microsoft.com/office/drawing/2014/main" id="{8B5DD3BC-5736-E68F-8E95-DA2F657C818A}"/>
            </a:ext>
          </a:extLst>
        </xdr:cNvPr>
        <xdr:cNvSpPr>
          <a:spLocks noChangeShapeType="1"/>
        </xdr:cNvSpPr>
      </xdr:nvSpPr>
      <xdr:spPr bwMode="auto">
        <a:xfrm flipV="1">
          <a:off x="800100" y="11306175"/>
          <a:ext cx="647700" cy="371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26</xdr:row>
      <xdr:rowOff>133350</xdr:rowOff>
    </xdr:from>
    <xdr:to>
      <xdr:col>1</xdr:col>
      <xdr:colOff>676275</xdr:colOff>
      <xdr:row>28</xdr:row>
      <xdr:rowOff>28575</xdr:rowOff>
    </xdr:to>
    <xdr:sp macro="" textlink="">
      <xdr:nvSpPr>
        <xdr:cNvPr id="6994" name="Line 2">
          <a:extLst>
            <a:ext uri="{FF2B5EF4-FFF2-40B4-BE49-F238E27FC236}">
              <a16:creationId xmlns:a16="http://schemas.microsoft.com/office/drawing/2014/main" id="{4DDED125-B7C0-7CC9-5678-A851E31A4528}"/>
            </a:ext>
          </a:extLst>
        </xdr:cNvPr>
        <xdr:cNvSpPr>
          <a:spLocks noChangeShapeType="1"/>
        </xdr:cNvSpPr>
      </xdr:nvSpPr>
      <xdr:spPr bwMode="auto">
        <a:xfrm>
          <a:off x="790575" y="11687175"/>
          <a:ext cx="66675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14</xdr:row>
      <xdr:rowOff>114300</xdr:rowOff>
    </xdr:from>
    <xdr:to>
      <xdr:col>1</xdr:col>
      <xdr:colOff>666750</xdr:colOff>
      <xdr:row>16</xdr:row>
      <xdr:rowOff>123825</xdr:rowOff>
    </xdr:to>
    <xdr:sp macro="" textlink="">
      <xdr:nvSpPr>
        <xdr:cNvPr id="6995" name="Line 1">
          <a:extLst>
            <a:ext uri="{FF2B5EF4-FFF2-40B4-BE49-F238E27FC236}">
              <a16:creationId xmlns:a16="http://schemas.microsoft.com/office/drawing/2014/main" id="{DCC1CFB2-965A-A229-7EFC-467DFBCFBF41}"/>
            </a:ext>
          </a:extLst>
        </xdr:cNvPr>
        <xdr:cNvSpPr>
          <a:spLocks noChangeShapeType="1"/>
        </xdr:cNvSpPr>
      </xdr:nvSpPr>
      <xdr:spPr bwMode="auto">
        <a:xfrm flipV="1">
          <a:off x="800100" y="9420225"/>
          <a:ext cx="647700" cy="371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16</xdr:row>
      <xdr:rowOff>133350</xdr:rowOff>
    </xdr:from>
    <xdr:to>
      <xdr:col>1</xdr:col>
      <xdr:colOff>676275</xdr:colOff>
      <xdr:row>18</xdr:row>
      <xdr:rowOff>28575</xdr:rowOff>
    </xdr:to>
    <xdr:sp macro="" textlink="">
      <xdr:nvSpPr>
        <xdr:cNvPr id="6996" name="Line 2">
          <a:extLst>
            <a:ext uri="{FF2B5EF4-FFF2-40B4-BE49-F238E27FC236}">
              <a16:creationId xmlns:a16="http://schemas.microsoft.com/office/drawing/2014/main" id="{08978741-F9BB-D340-20E1-263F56141AAC}"/>
            </a:ext>
          </a:extLst>
        </xdr:cNvPr>
        <xdr:cNvSpPr>
          <a:spLocks noChangeShapeType="1"/>
        </xdr:cNvSpPr>
      </xdr:nvSpPr>
      <xdr:spPr bwMode="auto">
        <a:xfrm>
          <a:off x="790575" y="9801225"/>
          <a:ext cx="66675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37AA5-EF5B-4774-BB8C-4DC50F854629}">
  <sheetPr>
    <pageSetUpPr fitToPage="1"/>
  </sheetPr>
  <dimension ref="A1:T32"/>
  <sheetViews>
    <sheetView showGridLines="0" tabSelected="1" zoomScale="82" zoomScaleNormal="82" zoomScalePageLayoutView="80" workbookViewId="0">
      <selection activeCell="Q11" sqref="Q11"/>
    </sheetView>
  </sheetViews>
  <sheetFormatPr defaultRowHeight="13.5" x14ac:dyDescent="0.15"/>
  <cols>
    <col min="1" max="4" width="10.25" customWidth="1"/>
    <col min="5" max="11" width="9" customWidth="1"/>
  </cols>
  <sheetData>
    <row r="1" spans="1:20" ht="27.75" customHeight="1" x14ac:dyDescent="0.15">
      <c r="A1" s="31" t="s">
        <v>16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20" ht="27.75" customHeight="1" x14ac:dyDescent="0.2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20" ht="27.75" customHeight="1" thickBot="1" x14ac:dyDescent="0.25">
      <c r="A3" s="33" t="s">
        <v>23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20" ht="27.75" customHeight="1" thickBot="1" x14ac:dyDescent="0.2">
      <c r="A4" s="29">
        <v>40</v>
      </c>
      <c r="B4" s="30"/>
      <c r="C4" s="34" t="s">
        <v>12</v>
      </c>
      <c r="D4" s="35"/>
      <c r="E4" s="35"/>
      <c r="F4" s="35"/>
      <c r="G4" s="35"/>
      <c r="H4" s="35"/>
      <c r="I4" s="35"/>
      <c r="J4" s="35"/>
      <c r="K4" s="35"/>
      <c r="L4" s="35"/>
      <c r="M4" s="35"/>
    </row>
    <row r="5" spans="1:20" s="2" customFormat="1" ht="34.5" customHeight="1" thickBot="1" x14ac:dyDescent="0.2">
      <c r="A5" s="57" t="s">
        <v>15</v>
      </c>
      <c r="B5" s="57"/>
      <c r="C5" s="57"/>
      <c r="D5" s="57"/>
      <c r="E5" s="57"/>
      <c r="F5" s="57"/>
      <c r="G5" s="57"/>
      <c r="H5" s="57"/>
      <c r="I5" s="57"/>
      <c r="J5" s="57"/>
      <c r="M5" s="3"/>
    </row>
    <row r="6" spans="1:20" s="2" customFormat="1" ht="41.25" customHeight="1" x14ac:dyDescent="0.15">
      <c r="A6" s="46" t="s">
        <v>13</v>
      </c>
      <c r="B6" s="47"/>
      <c r="C6" s="48"/>
      <c r="D6" s="40" t="s">
        <v>24</v>
      </c>
      <c r="E6" s="41"/>
      <c r="F6" s="42"/>
      <c r="T6"/>
    </row>
    <row r="7" spans="1:20" s="2" customFormat="1" ht="41.25" customHeight="1" thickBot="1" x14ac:dyDescent="0.2">
      <c r="A7" s="36">
        <f>M22</f>
        <v>5554</v>
      </c>
      <c r="B7" s="37"/>
      <c r="C7" s="38"/>
      <c r="D7" s="43">
        <f>M32</f>
        <v>6160</v>
      </c>
      <c r="E7" s="44"/>
      <c r="F7" s="45"/>
      <c r="G7" s="56" t="s">
        <v>17</v>
      </c>
      <c r="H7" s="56"/>
      <c r="I7" s="55"/>
      <c r="J7" s="55"/>
      <c r="K7" s="55"/>
      <c r="L7" s="55"/>
    </row>
    <row r="8" spans="1:20" s="2" customFormat="1" ht="11.25" customHeight="1" x14ac:dyDescent="0.15">
      <c r="A8" s="50"/>
      <c r="B8" s="50"/>
      <c r="C8" s="50"/>
      <c r="D8" s="50"/>
      <c r="E8" s="50"/>
      <c r="F8" s="50"/>
      <c r="G8" s="54"/>
      <c r="H8" s="54"/>
      <c r="I8" s="54"/>
      <c r="J8" s="54"/>
      <c r="K8" s="54"/>
      <c r="L8" s="54"/>
    </row>
    <row r="9" spans="1:20" s="2" customFormat="1" ht="18.75" customHeight="1" x14ac:dyDescent="0.15">
      <c r="A9" s="39" t="s">
        <v>14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</row>
    <row r="10" spans="1:20" s="2" customFormat="1" ht="18.75" customHeight="1" x14ac:dyDescent="0.15">
      <c r="A10" s="51">
        <f>D7-A7</f>
        <v>606</v>
      </c>
      <c r="B10" s="52"/>
      <c r="C10" s="52"/>
      <c r="D10" s="52"/>
      <c r="E10" s="52"/>
      <c r="F10" s="58"/>
      <c r="G10" s="53"/>
      <c r="H10" s="53"/>
      <c r="I10" s="53"/>
      <c r="J10" s="53"/>
      <c r="K10" s="53"/>
      <c r="L10" s="53"/>
    </row>
    <row r="11" spans="1:20" s="2" customFormat="1" ht="18.75" customHeight="1" x14ac:dyDescent="0.15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</row>
    <row r="13" spans="1:20" s="1" customFormat="1" ht="14.25" x14ac:dyDescent="0.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20" s="1" customFormat="1" ht="14.25" x14ac:dyDescent="0.15">
      <c r="A14" s="23" t="s">
        <v>13</v>
      </c>
      <c r="B14" s="24"/>
      <c r="C14" s="7" t="s">
        <v>20</v>
      </c>
      <c r="D14" s="7" t="s">
        <v>0</v>
      </c>
      <c r="E14" s="7" t="s">
        <v>1</v>
      </c>
      <c r="F14" s="7" t="s">
        <v>2</v>
      </c>
      <c r="G14" s="7" t="s">
        <v>3</v>
      </c>
      <c r="H14" s="7" t="s">
        <v>4</v>
      </c>
      <c r="I14" s="7" t="s">
        <v>5</v>
      </c>
      <c r="J14" s="7" t="s">
        <v>11</v>
      </c>
      <c r="K14" s="7" t="s">
        <v>6</v>
      </c>
      <c r="L14" s="7" t="s">
        <v>7</v>
      </c>
      <c r="M14" s="7" t="s">
        <v>9</v>
      </c>
    </row>
    <row r="15" spans="1:20" s="1" customFormat="1" ht="14.25" x14ac:dyDescent="0.15">
      <c r="A15" s="13"/>
      <c r="B15" s="5"/>
      <c r="C15" s="8">
        <f>ROUNDDOWN(A17/2,0)</f>
        <v>20</v>
      </c>
      <c r="D15" s="8">
        <v>675</v>
      </c>
      <c r="E15" s="8">
        <f>IF(AND(C15&gt;0,C15&lt;=10),C15*90,IF(C15&gt;10,900,0))</f>
        <v>900</v>
      </c>
      <c r="F15" s="8">
        <f>IF(AND(C15&gt;10,C15&lt;=20),(C15-10)*95,IF(C15&gt;20,950,0))</f>
        <v>950</v>
      </c>
      <c r="G15" s="8">
        <f>IF(AND(C15&gt;20,C15&lt;=30),(C15-20)*99,IF(C15&gt;30,990,0))</f>
        <v>0</v>
      </c>
      <c r="H15" s="8">
        <f>IF(AND(C15&gt;30,C15&lt;=40),(C15-30)*104,IF(C15&gt;40,1040,0))</f>
        <v>0</v>
      </c>
      <c r="I15" s="8">
        <f>IF(AND(C15&gt;40,C15&lt;=50),(C15-40)*114,IF(C15&gt;50,1140,0))</f>
        <v>0</v>
      </c>
      <c r="J15" s="8">
        <f>IF(AND(C15&gt;50,C15&lt;=100),(C15-50)*119,IF(C15&gt;100,5950,0))</f>
        <v>0</v>
      </c>
      <c r="K15" s="8">
        <f>IF(C15&gt;100,(C15-100)*124,0)</f>
        <v>0</v>
      </c>
      <c r="L15" s="8">
        <f>SUM(D15:K15)</f>
        <v>2525</v>
      </c>
      <c r="M15" s="8">
        <f>ROUNDDOWN(L15*1.1,0)</f>
        <v>2777</v>
      </c>
    </row>
    <row r="16" spans="1:20" s="1" customFormat="1" ht="14.25" x14ac:dyDescent="0.15">
      <c r="A16" s="7" t="s">
        <v>18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14"/>
    </row>
    <row r="17" spans="1:13" s="1" customFormat="1" ht="20.25" customHeight="1" x14ac:dyDescent="0.15">
      <c r="A17" s="9">
        <f>A4</f>
        <v>40</v>
      </c>
      <c r="B17" s="5"/>
      <c r="C17" s="27" t="s">
        <v>21</v>
      </c>
      <c r="D17" s="27"/>
      <c r="E17" s="27"/>
      <c r="F17" s="27"/>
      <c r="G17" s="27"/>
      <c r="H17" s="27"/>
      <c r="I17" s="27"/>
      <c r="J17" s="27"/>
      <c r="K17" s="27"/>
      <c r="L17" s="27"/>
      <c r="M17" s="28"/>
    </row>
    <row r="18" spans="1:13" s="1" customFormat="1" ht="14.25" x14ac:dyDescent="0.15">
      <c r="A18" s="13"/>
      <c r="B18" s="5"/>
      <c r="C18" s="7" t="s">
        <v>19</v>
      </c>
      <c r="D18" s="7" t="s">
        <v>0</v>
      </c>
      <c r="E18" s="7" t="s">
        <v>1</v>
      </c>
      <c r="F18" s="7" t="s">
        <v>2</v>
      </c>
      <c r="G18" s="7" t="s">
        <v>3</v>
      </c>
      <c r="H18" s="7" t="s">
        <v>4</v>
      </c>
      <c r="I18" s="7" t="s">
        <v>5</v>
      </c>
      <c r="J18" s="7" t="s">
        <v>11</v>
      </c>
      <c r="K18" s="7" t="s">
        <v>6</v>
      </c>
      <c r="L18" s="7" t="s">
        <v>7</v>
      </c>
      <c r="M18" s="7" t="s">
        <v>9</v>
      </c>
    </row>
    <row r="19" spans="1:13" s="1" customFormat="1" ht="14.25" x14ac:dyDescent="0.15">
      <c r="A19" s="13"/>
      <c r="B19" s="5"/>
      <c r="C19" s="8">
        <f>ROUNDUP(A17/2,0)</f>
        <v>20</v>
      </c>
      <c r="D19" s="8">
        <v>675</v>
      </c>
      <c r="E19" s="8">
        <f>IF(AND(C19&gt;0,C19&lt;=10),C19*90,IF(C19&gt;10,900,0))</f>
        <v>900</v>
      </c>
      <c r="F19" s="8">
        <f>IF(AND(C19&gt;10,C19&lt;=20),(C19-10)*95,IF(C19&gt;20,950,0))</f>
        <v>950</v>
      </c>
      <c r="G19" s="8">
        <f>IF(AND(C19&gt;20,C19&lt;=30),(C19-20)*99,IF(C19&gt;30,990,0))</f>
        <v>0</v>
      </c>
      <c r="H19" s="8">
        <f>IF(AND(C19&gt;30,C19&lt;=40),(C19-30)*104,IF(C19&gt;40,1040,0))</f>
        <v>0</v>
      </c>
      <c r="I19" s="8">
        <f>IF(AND(C19&gt;40,C19&lt;=50),(C19-40)*114,IF(C19&gt;50,1140,0))</f>
        <v>0</v>
      </c>
      <c r="J19" s="8">
        <f>IF(AND(C19&gt;50,C19&lt;=100),(C19-50)*119,IF(C19&gt;100,5950,0))</f>
        <v>0</v>
      </c>
      <c r="K19" s="8">
        <f>IF(C19&gt;100,(C19-100)*124,0)</f>
        <v>0</v>
      </c>
      <c r="L19" s="8">
        <f>SUM(D19:K19)</f>
        <v>2525</v>
      </c>
      <c r="M19" s="8">
        <f>ROUNDDOWN(L19*1.1,0)</f>
        <v>2777</v>
      </c>
    </row>
    <row r="20" spans="1:13" s="1" customFormat="1" ht="14.25" x14ac:dyDescent="0.15">
      <c r="A20" s="13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14"/>
    </row>
    <row r="21" spans="1:13" s="1" customFormat="1" ht="14.25" x14ac:dyDescent="0.15">
      <c r="A21" s="13"/>
      <c r="B21" s="5"/>
      <c r="C21" s="5"/>
      <c r="D21" s="5"/>
      <c r="E21" s="5"/>
      <c r="F21" s="5"/>
      <c r="G21" s="5"/>
      <c r="H21" s="5"/>
      <c r="I21" s="5"/>
      <c r="J21" s="5"/>
      <c r="K21" s="5"/>
      <c r="L21" s="7" t="s">
        <v>10</v>
      </c>
      <c r="M21" s="7" t="s">
        <v>8</v>
      </c>
    </row>
    <row r="22" spans="1:13" s="1" customFormat="1" ht="14.25" x14ac:dyDescent="0.15">
      <c r="A22" s="15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9">
        <f>SUM(L15,L19)</f>
        <v>5050</v>
      </c>
      <c r="M22" s="9">
        <f>SUM(M15,M19)</f>
        <v>5554</v>
      </c>
    </row>
    <row r="23" spans="1:13" s="1" customFormat="1" ht="14.25" x14ac:dyDescent="0.1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3" s="1" customFormat="1" ht="14.25" x14ac:dyDescent="0.15">
      <c r="A24" s="25" t="s">
        <v>22</v>
      </c>
      <c r="B24" s="26"/>
      <c r="C24" s="10" t="s">
        <v>20</v>
      </c>
      <c r="D24" s="10" t="s">
        <v>0</v>
      </c>
      <c r="E24" s="10" t="s">
        <v>1</v>
      </c>
      <c r="F24" s="10" t="s">
        <v>2</v>
      </c>
      <c r="G24" s="10" t="s">
        <v>3</v>
      </c>
      <c r="H24" s="10" t="s">
        <v>4</v>
      </c>
      <c r="I24" s="10" t="s">
        <v>5</v>
      </c>
      <c r="J24" s="10" t="s">
        <v>11</v>
      </c>
      <c r="K24" s="10" t="s">
        <v>6</v>
      </c>
      <c r="L24" s="10" t="s">
        <v>7</v>
      </c>
      <c r="M24" s="10" t="s">
        <v>9</v>
      </c>
    </row>
    <row r="25" spans="1:13" s="1" customFormat="1" ht="14.25" x14ac:dyDescent="0.15">
      <c r="A25" s="17"/>
      <c r="B25" s="6"/>
      <c r="C25" s="11">
        <f>ROUNDDOWN(A27/2,0)</f>
        <v>20</v>
      </c>
      <c r="D25" s="11">
        <v>750</v>
      </c>
      <c r="E25" s="11">
        <f>IF(AND(C25&gt;0,C25&lt;=10),C25*100,IF(C25&gt;10,1000,0))</f>
        <v>1000</v>
      </c>
      <c r="F25" s="11">
        <f>IF(AND(C25&gt;10,C25&lt;=20),(C25-10)*105,IF(C25&gt;20,1050,0))</f>
        <v>1050</v>
      </c>
      <c r="G25" s="11">
        <f>IF(AND(C25&gt;20,C25&lt;=30),(C25-20)*110,IF(C25&gt;30,1100,0))</f>
        <v>0</v>
      </c>
      <c r="H25" s="11">
        <f>IF(AND(C25&gt;30,C25&lt;=40),(C25-30)*115,IF(C25&gt;40,1150,0))</f>
        <v>0</v>
      </c>
      <c r="I25" s="11">
        <f>IF(AND(C25&gt;40,C25&lt;=50),(C25-40)*120,IF(C25&gt;50,1200,0))</f>
        <v>0</v>
      </c>
      <c r="J25" s="11">
        <f>IF(AND(C25&gt;50,C25&lt;=100),(C25-50)*125,IF(C25&gt;100,6250,0))</f>
        <v>0</v>
      </c>
      <c r="K25" s="11">
        <f>IF(C25&gt;100,(C25-100)*130,0)</f>
        <v>0</v>
      </c>
      <c r="L25" s="11">
        <f>SUM(D25:K25)</f>
        <v>2800</v>
      </c>
      <c r="M25" s="11">
        <f>ROUNDDOWN(L25*1.1,0)</f>
        <v>3080</v>
      </c>
    </row>
    <row r="26" spans="1:13" s="1" customFormat="1" ht="14.25" x14ac:dyDescent="0.15">
      <c r="A26" s="10" t="s">
        <v>18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18"/>
    </row>
    <row r="27" spans="1:13" s="1" customFormat="1" ht="20.25" customHeight="1" x14ac:dyDescent="0.15">
      <c r="A27" s="12">
        <f>A4</f>
        <v>40</v>
      </c>
      <c r="B27" s="6"/>
      <c r="C27" s="21" t="s">
        <v>21</v>
      </c>
      <c r="D27" s="21"/>
      <c r="E27" s="21"/>
      <c r="F27" s="21"/>
      <c r="G27" s="21"/>
      <c r="H27" s="21"/>
      <c r="I27" s="21"/>
      <c r="J27" s="21"/>
      <c r="K27" s="21"/>
      <c r="L27" s="21"/>
      <c r="M27" s="22"/>
    </row>
    <row r="28" spans="1:13" s="1" customFormat="1" ht="14.25" x14ac:dyDescent="0.15">
      <c r="A28" s="17"/>
      <c r="B28" s="6"/>
      <c r="C28" s="10" t="s">
        <v>19</v>
      </c>
      <c r="D28" s="10" t="s">
        <v>0</v>
      </c>
      <c r="E28" s="10" t="s">
        <v>1</v>
      </c>
      <c r="F28" s="10" t="s">
        <v>2</v>
      </c>
      <c r="G28" s="10" t="s">
        <v>3</v>
      </c>
      <c r="H28" s="10" t="s">
        <v>4</v>
      </c>
      <c r="I28" s="10" t="s">
        <v>5</v>
      </c>
      <c r="J28" s="10" t="s">
        <v>11</v>
      </c>
      <c r="K28" s="10" t="s">
        <v>6</v>
      </c>
      <c r="L28" s="10" t="s">
        <v>7</v>
      </c>
      <c r="M28" s="10" t="s">
        <v>9</v>
      </c>
    </row>
    <row r="29" spans="1:13" s="1" customFormat="1" ht="14.25" x14ac:dyDescent="0.15">
      <c r="A29" s="17"/>
      <c r="B29" s="6"/>
      <c r="C29" s="11">
        <f>ROUNDUP(A27/2,0)</f>
        <v>20</v>
      </c>
      <c r="D29" s="11">
        <v>750</v>
      </c>
      <c r="E29" s="11">
        <f>IF(AND(C29&gt;0,C29&lt;=10),C29*100,IF(C29&gt;10,1000,0))</f>
        <v>1000</v>
      </c>
      <c r="F29" s="11">
        <f>IF(AND(C29&gt;10,C29&lt;=20),(C29-10)*105,IF(C29&gt;20,1050,0))</f>
        <v>1050</v>
      </c>
      <c r="G29" s="11">
        <f>IF(AND(C29&gt;20,C29&lt;=30),(C29-20)*110,IF(C29&gt;30,1100,0))</f>
        <v>0</v>
      </c>
      <c r="H29" s="11">
        <f>IF(AND(C29&gt;30,C29&lt;=40),(C29-30)*115,IF(C29&gt;40,1150,0))</f>
        <v>0</v>
      </c>
      <c r="I29" s="11">
        <f>IF(AND(C29&gt;40,C29&lt;=50),(C29-40)*120,IF(C29&gt;50,1200,0))</f>
        <v>0</v>
      </c>
      <c r="J29" s="11">
        <f>IF(AND(C29&gt;50,C29&lt;=100),(C29-50)*125,IF(C29&gt;100,6250,0))</f>
        <v>0</v>
      </c>
      <c r="K29" s="11">
        <f>IF(C29&gt;100,(C29-100)*130,0)</f>
        <v>0</v>
      </c>
      <c r="L29" s="11">
        <f>SUM(D29:K29)</f>
        <v>2800</v>
      </c>
      <c r="M29" s="11">
        <f>ROUNDDOWN(L29*1.1,0)</f>
        <v>3080</v>
      </c>
    </row>
    <row r="30" spans="1:13" s="1" customFormat="1" ht="14.25" x14ac:dyDescent="0.15">
      <c r="A30" s="1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18"/>
    </row>
    <row r="31" spans="1:13" s="1" customFormat="1" ht="14.25" x14ac:dyDescent="0.15">
      <c r="A31" s="17"/>
      <c r="B31" s="6"/>
      <c r="C31" s="6"/>
      <c r="D31" s="6"/>
      <c r="E31" s="6"/>
      <c r="F31" s="6"/>
      <c r="G31" s="6"/>
      <c r="H31" s="6"/>
      <c r="I31" s="6"/>
      <c r="J31" s="6"/>
      <c r="K31" s="6"/>
      <c r="L31" s="10" t="s">
        <v>10</v>
      </c>
      <c r="M31" s="10" t="s">
        <v>8</v>
      </c>
    </row>
    <row r="32" spans="1:13" s="1" customFormat="1" ht="14.25" x14ac:dyDescent="0.15">
      <c r="A32" s="19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12">
        <f>SUM(L25,L29)</f>
        <v>5600</v>
      </c>
      <c r="M32" s="12">
        <f>SUM(M25,M29)</f>
        <v>6160</v>
      </c>
    </row>
  </sheetData>
  <sheetProtection sheet="1"/>
  <mergeCells count="19">
    <mergeCell ref="A8:L8"/>
    <mergeCell ref="A11:L11"/>
    <mergeCell ref="D6:F6"/>
    <mergeCell ref="D7:F7"/>
    <mergeCell ref="A6:C6"/>
    <mergeCell ref="A9:L9"/>
    <mergeCell ref="A10:F10"/>
    <mergeCell ref="A4:B4"/>
    <mergeCell ref="A1:M1"/>
    <mergeCell ref="A2:M2"/>
    <mergeCell ref="A3:M3"/>
    <mergeCell ref="C4:M4"/>
    <mergeCell ref="G7:H7"/>
    <mergeCell ref="A5:J5"/>
    <mergeCell ref="C27:M27"/>
    <mergeCell ref="A14:B14"/>
    <mergeCell ref="A24:B24"/>
    <mergeCell ref="C17:M17"/>
    <mergeCell ref="A7:C7"/>
  </mergeCells>
  <phoneticPr fontId="1"/>
  <pageMargins left="0.74803149606299213" right="0.74803149606299213" top="0.98425196850393704" bottom="0.98425196850393704" header="0.51181102362204722" footer="0.51181102362204722"/>
  <pageSetup paperSize="9" scale="7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下水道使用料(10％)(2か月分)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鹿屋市役所</dc:creator>
  <cp:lastModifiedBy>兒高 翔 s.k.</cp:lastModifiedBy>
  <cp:lastPrinted>2022-10-28T02:22:44Z</cp:lastPrinted>
  <dcterms:created xsi:type="dcterms:W3CDTF">2005-01-14T01:59:42Z</dcterms:created>
  <dcterms:modified xsi:type="dcterms:W3CDTF">2026-03-19T02:45:29Z</dcterms:modified>
</cp:coreProperties>
</file>