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knusv100009\鹿屋\文書庫\01040300高齢福祉課\04．給付管理係\06. 事業所指定・更新・廃止・変更\06_各種様式\01　指定・変更・休止・廃止届\R6.4～\02_介護予防・日常生活支援総合事業\"/>
    </mc:Choice>
  </mc:AlternateContent>
  <xr:revisionPtr revIDLastSave="0" documentId="13_ncr:1_{A624DA0E-2D7F-4F38-A6DC-0D48920CA2EF}" xr6:coauthVersionLast="36" xr6:coauthVersionMax="47" xr10:uidLastSave="{00000000-0000-0000-0000-000000000000}"/>
  <bookViews>
    <workbookView xWindow="0" yWindow="0" windowWidth="30720" windowHeight="9648" tabRatio="665" activeTab="1" xr2:uid="{00000000-000D-0000-FFFF-FFFF00000000}"/>
  </bookViews>
  <sheets>
    <sheet name="訪問型サービス" sheetId="1" r:id="rId1"/>
    <sheet name="記入方法" sheetId="5" r:id="rId2"/>
    <sheet name="シフト記号表（勤務時間帯）" sheetId="13" r:id="rId3"/>
  </sheets>
  <definedNames>
    <definedName name="【記載例】シフト記号" localSheetId="2">'シフト記号表（勤務時間帯）'!$C$6:$C$35</definedName>
    <definedName name="【記載例】シフト記号">#REF!</definedName>
    <definedName name="_xlnm.Print_Area" localSheetId="1">記入方法!$A$1:$O$79</definedName>
    <definedName name="_xlnm.Print_Area" localSheetId="0">訪問型サービス!$A$1:$BD$51</definedName>
    <definedName name="_xlnm.Print_Titles" localSheetId="0">訪問型サービス!$1:$12</definedName>
    <definedName name="サービス提供責任者">#REF!</definedName>
    <definedName name="シフト記号表">'シフト記号表（勤務時間帯）'!$C$6:$C$35</definedName>
    <definedName name="介護職員">#REF!</definedName>
    <definedName name="看護職員">#REF!</definedName>
    <definedName name="管理者">#REF!</definedName>
    <definedName name="機能訓練指導員">#REF!</definedName>
    <definedName name="職種">#REF!</definedName>
    <definedName name="生活相談員">#REF!</definedName>
    <definedName name="訪問介護員">#REF!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5" i="13" l="1"/>
  <c r="U25" i="13" s="1"/>
  <c r="Q25" i="13"/>
  <c r="K25" i="13"/>
  <c r="U24" i="13"/>
  <c r="S24" i="13"/>
  <c r="Q24" i="13"/>
  <c r="K24" i="13"/>
  <c r="S23" i="13"/>
  <c r="U23" i="13" s="1"/>
  <c r="Q23" i="13"/>
  <c r="K23" i="13"/>
  <c r="U22" i="13"/>
  <c r="S22" i="13"/>
  <c r="Q22" i="13"/>
  <c r="K22" i="13"/>
  <c r="S21" i="13"/>
  <c r="U21" i="13" s="1"/>
  <c r="Q21" i="13"/>
  <c r="K21" i="13"/>
  <c r="U20" i="13"/>
  <c r="S20" i="13"/>
  <c r="Q20" i="13"/>
  <c r="K20" i="13"/>
  <c r="S19" i="13"/>
  <c r="U19" i="13" s="1"/>
  <c r="Q19" i="13"/>
  <c r="K19" i="13"/>
  <c r="U18" i="13"/>
  <c r="S18" i="13"/>
  <c r="Q18" i="13"/>
  <c r="K18" i="13"/>
  <c r="S17" i="13"/>
  <c r="U17" i="13" s="1"/>
  <c r="Q17" i="13"/>
  <c r="K17" i="13"/>
  <c r="U16" i="13"/>
  <c r="S16" i="13"/>
  <c r="Q16" i="13"/>
  <c r="K16" i="13"/>
  <c r="S15" i="13"/>
  <c r="U15" i="13" s="1"/>
  <c r="Q15" i="13"/>
  <c r="K15" i="13"/>
  <c r="U14" i="13"/>
  <c r="S14" i="13"/>
  <c r="Q14" i="13"/>
  <c r="K14" i="13"/>
  <c r="S13" i="13"/>
  <c r="U13" i="13" s="1"/>
  <c r="Q13" i="13"/>
  <c r="K13" i="13"/>
  <c r="U12" i="13"/>
  <c r="S12" i="13"/>
  <c r="Q12" i="13"/>
  <c r="K12" i="13"/>
  <c r="S11" i="13"/>
  <c r="U11" i="13" s="1"/>
  <c r="Q11" i="13"/>
  <c r="K11" i="13"/>
  <c r="U10" i="13"/>
  <c r="S10" i="13"/>
  <c r="Q10" i="13"/>
  <c r="K10" i="13"/>
  <c r="S9" i="13"/>
  <c r="U9" i="13" s="1"/>
  <c r="Q9" i="13"/>
  <c r="K9" i="13"/>
  <c r="U8" i="13"/>
  <c r="S8" i="13"/>
  <c r="Q8" i="13"/>
  <c r="K8" i="13"/>
  <c r="S7" i="13"/>
  <c r="U7" i="13" s="1"/>
  <c r="Q7" i="13"/>
  <c r="K7" i="13"/>
  <c r="U6" i="13"/>
  <c r="S6" i="13"/>
  <c r="Q6" i="13"/>
  <c r="K6" i="13"/>
  <c r="L37" i="1" l="1"/>
  <c r="AU14" i="1" l="1"/>
  <c r="AU8" i="1"/>
  <c r="L36" i="1" l="1"/>
  <c r="F35" i="1"/>
  <c r="H35" i="1"/>
  <c r="J35" i="1"/>
  <c r="T36" i="1"/>
  <c r="V36" i="1"/>
  <c r="T37" i="1"/>
  <c r="V37" i="1"/>
  <c r="T38" i="1"/>
  <c r="V38" i="1"/>
  <c r="T39" i="1"/>
  <c r="V39" i="1"/>
  <c r="Y40" i="1"/>
  <c r="AA40" i="1"/>
  <c r="R45" i="1" s="1"/>
  <c r="AB45" i="1" s="1"/>
  <c r="W50" i="1" s="1"/>
  <c r="AE40" i="1"/>
  <c r="R50" i="1" s="1"/>
  <c r="R44" i="1"/>
  <c r="W44" i="1"/>
  <c r="W45" i="1"/>
  <c r="V40" i="1" l="1"/>
  <c r="T40" i="1"/>
  <c r="AB50" i="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H38" i="1" l="1"/>
  <c r="J38" i="1"/>
  <c r="F38" i="1"/>
  <c r="L38" i="1"/>
  <c r="L40" i="1" s="1"/>
  <c r="C45" i="1" s="1"/>
  <c r="I45" i="1" l="1"/>
  <c r="L45" i="1"/>
</calcChain>
</file>

<file path=xl/sharedStrings.xml><?xml version="1.0" encoding="utf-8"?>
<sst xmlns="http://schemas.openxmlformats.org/spreadsheetml/2006/main" count="391" uniqueCount="177">
  <si>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</si>
  <si>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</si>
  <si>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</si>
  <si>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</si>
  <si>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</si>
  <si>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</si>
  <si>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</si>
  <si>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</si>
  <si>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</si>
  <si>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</si>
  <si>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</si>
  <si>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</si>
  <si>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</si>
  <si>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</si>
  <si>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</si>
  <si>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</si>
  <si>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</si>
  <si>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</si>
  <si>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</si>
  <si>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</si>
  <si>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</si>
  <si>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</si>
  <si>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</si>
  <si>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</si>
  <si>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</si>
  <si>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</si>
  <si>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</si>
  <si>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</si>
  <si>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</si>
  <si>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</si>
  <si>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</si>
  <si>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</si>
  <si>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</si>
  <si>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</si>
  <si>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</si>
  <si>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</si>
  <si>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</si>
  <si>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</si>
  <si>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</si>
  <si>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</si>
  <si>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サービス提供責任者</t>
    <rPh sb="4" eb="6">
      <t>テイキョウ</t>
    </rPh>
    <rPh sb="6" eb="9">
      <t>セキニンシャ</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</si>
  <si>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</si>
  <si>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</si>
  <si>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</si>
  <si>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</si>
  <si>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</si>
  <si>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</si>
  <si>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</si>
  <si>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</si>
  <si>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</si>
  <si>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</si>
  <si>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</si>
  <si>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</si>
  <si>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</si>
  <si>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</si>
  <si>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</si>
  <si>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</si>
  <si>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</si>
  <si>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</si>
  <si>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</si>
  <si>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</si>
  <si>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</si>
  <si>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</si>
  <si>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</si>
  <si>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</si>
  <si>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</si>
  <si>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</si>
  <si>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</si>
  <si>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</si>
  <si>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</si>
  <si>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</si>
  <si>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</si>
  <si>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</si>
  <si>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</si>
  <si>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</si>
  <si>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</si>
  <si>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</si>
  <si>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</si>
  <si>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</si>
  <si>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</si>
  <si>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</si>
  <si>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</si>
  <si>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</si>
  <si>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</si>
  <si>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</si>
  <si>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</si>
  <si>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</si>
  <si>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</si>
  <si>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</si>
  <si>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</si>
  <si>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</si>
  <si>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</si>
  <si>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基準：</t>
    <rPh sb="0" eb="2">
      <t>キジュン</t>
    </rPh>
    <phoneticPr fontId="1"/>
  </si>
  <si>
    <t>週</t>
  </si>
  <si>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</si>
  <si>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</si>
  <si>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</si>
  <si>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</si>
  <si>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</si>
  <si>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</si>
  <si>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</si>
  <si>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</si>
  <si>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</si>
  <si>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</si>
  <si>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</si>
  <si>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</si>
  <si>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</si>
  <si>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</si>
  <si>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</si>
  <si>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</si>
  <si>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</si>
  <si>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</si>
  <si>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</si>
  <si>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</si>
  <si>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</si>
  <si>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</si>
  <si>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</si>
  <si>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</si>
  <si>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</si>
  <si>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</si>
  <si>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</si>
  <si>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</si>
  <si>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</si>
  <si>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</si>
  <si>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</si>
  <si>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</si>
  <si>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（標準様式１）</t>
    <rPh sb="1" eb="3">
      <t>ヒョウジュン</t>
    </rPh>
    <rPh sb="3" eb="5">
      <t>ヨウシキ</t>
    </rPh>
    <phoneticPr fontId="2"/>
  </si>
  <si>
    <t>～</t>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</si>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</sst>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0#"/>
    <numFmt numFmtId="184"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sz val="11"/>
      <name val="ＭＳ Ｐゴシック"/>
      <family val="3"/>
      <charset val="128"/>
    </font>
    <font>
      <sz val="10"/>
      <color rgb="FF000000"/>
      <name val="Times New Roman"/>
      <family val="1"/>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38" fontId="13" fillId="0" borderId="0" applyFont="0" applyFill="0" applyBorder="0" applyAlignment="0" applyProtection="0">
      <alignment vertical="center"/>
    </xf>
    <xf numFmtId="0" fontId="23" fillId="0" borderId="0"/>
    <xf numFmtId="0" fontId="24" fillId="0" borderId="0"/>
  </cellStyleXfs>
  <cellXfs count="279">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47" xfId="0" applyFont="1" applyFill="1" applyBorder="1" applyAlignment="1" applyProtection="1">
      <alignment vertical="center"/>
    </xf>
    <xf numFmtId="0" fontId="7" fillId="0" borderId="34" xfId="0" applyFont="1" applyFill="1" applyBorder="1" applyAlignment="1" applyProtection="1">
      <alignment vertical="center"/>
    </xf>
    <xf numFmtId="0" fontId="7" fillId="0" borderId="48"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xf>
    <xf numFmtId="0" fontId="15" fillId="0" borderId="0" xfId="0" applyFont="1" applyFill="1" applyBorder="1" applyAlignment="1" applyProtection="1">
      <alignment horizontal="left" vertical="center"/>
    </xf>
    <xf numFmtId="0" fontId="15" fillId="0" borderId="28" xfId="0" applyFont="1" applyFill="1" applyBorder="1" applyAlignment="1" applyProtection="1">
      <alignmen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81"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3" borderId="0" xfId="0" applyFont="1" applyFill="1" applyBorder="1" applyAlignment="1" applyProtection="1">
      <alignment horizontal="righ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15" fillId="0" borderId="28" xfId="0" applyFont="1" applyFill="1" applyBorder="1" applyAlignment="1" applyProtection="1">
      <alignment horizontal="center" vertical="center"/>
    </xf>
    <xf numFmtId="0" fontId="15" fillId="0" borderId="0" xfId="0" applyFont="1" applyFill="1" applyBorder="1" applyAlignment="1" applyProtection="1">
      <alignment horizontal="center"/>
    </xf>
    <xf numFmtId="183" fontId="7" fillId="4" borderId="31" xfId="0" applyNumberFormat="1" applyFont="1" applyFill="1" applyBorder="1" applyAlignment="1" applyProtection="1">
      <alignment horizontal="center" vertical="center" shrinkToFit="1"/>
      <protection locked="0"/>
    </xf>
    <xf numFmtId="183" fontId="7" fillId="4" borderId="32" xfId="0" applyNumberFormat="1" applyFont="1" applyFill="1" applyBorder="1" applyAlignment="1" applyProtection="1">
      <alignment horizontal="center" vertical="center" shrinkToFit="1"/>
      <protection locked="0"/>
    </xf>
    <xf numFmtId="183" fontId="7" fillId="4" borderId="33" xfId="0" applyNumberFormat="1" applyFont="1" applyFill="1" applyBorder="1" applyAlignment="1" applyProtection="1">
      <alignment horizontal="center" vertical="center" shrinkToFit="1"/>
      <protection locked="0"/>
    </xf>
    <xf numFmtId="183" fontId="7" fillId="4" borderId="35" xfId="0" applyNumberFormat="1" applyFont="1" applyFill="1" applyBorder="1" applyAlignment="1" applyProtection="1">
      <alignment horizontal="center" vertical="center" shrinkToFit="1"/>
      <protection locked="0"/>
    </xf>
    <xf numFmtId="183" fontId="7" fillId="4" borderId="36" xfId="0" applyNumberFormat="1" applyFont="1" applyFill="1" applyBorder="1" applyAlignment="1" applyProtection="1">
      <alignment horizontal="center" vertical="center" shrinkToFit="1"/>
      <protection locked="0"/>
    </xf>
    <xf numFmtId="183" fontId="7" fillId="4" borderId="37" xfId="0" applyNumberFormat="1" applyFont="1" applyFill="1" applyBorder="1" applyAlignment="1" applyProtection="1">
      <alignment horizontal="center" vertical="center" shrinkToFit="1"/>
      <protection locked="0"/>
    </xf>
    <xf numFmtId="183" fontId="7" fillId="4" borderId="17" xfId="0" applyNumberFormat="1" applyFont="1" applyFill="1" applyBorder="1" applyAlignment="1" applyProtection="1">
      <alignment horizontal="center" vertical="center" shrinkToFit="1"/>
      <protection locked="0"/>
    </xf>
    <xf numFmtId="183" fontId="7" fillId="4" borderId="18" xfId="0" applyNumberFormat="1" applyFont="1" applyFill="1" applyBorder="1" applyAlignment="1" applyProtection="1">
      <alignment horizontal="center" vertical="center" shrinkToFit="1"/>
      <protection locked="0"/>
    </xf>
    <xf numFmtId="183" fontId="7" fillId="4" borderId="19" xfId="0" applyNumberFormat="1" applyFont="1" applyFill="1" applyBorder="1" applyAlignment="1" applyProtection="1">
      <alignment horizontal="center" vertical="center" shrinkToFit="1"/>
      <protection locked="0"/>
    </xf>
    <xf numFmtId="0" fontId="15" fillId="0" borderId="0" xfId="0" applyFont="1" applyFill="1" applyBorder="1" applyAlignment="1" applyProtection="1">
      <alignment horizontal="center" vertical="center"/>
    </xf>
    <xf numFmtId="0" fontId="19" fillId="3" borderId="0" xfId="0" applyFont="1" applyFill="1" applyAlignment="1">
      <alignment horizontal="left" vertical="center"/>
    </xf>
    <xf numFmtId="0" fontId="20" fillId="3" borderId="0" xfId="0" applyFont="1" applyFill="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21" fillId="3" borderId="0" xfId="0" applyFont="1" applyFill="1" applyAlignment="1">
      <alignment horizontal="left" vertical="center"/>
    </xf>
    <xf numFmtId="0" fontId="20" fillId="4" borderId="10" xfId="0" applyFont="1" applyFill="1" applyBorder="1" applyAlignment="1" applyProtection="1">
      <alignment horizontal="center" vertical="center"/>
      <protection locked="0"/>
    </xf>
    <xf numFmtId="20" fontId="20" fillId="4" borderId="10" xfId="0" applyNumberFormat="1" applyFont="1" applyFill="1" applyBorder="1" applyAlignment="1" applyProtection="1">
      <alignment horizontal="center" vertical="center"/>
      <protection locked="0"/>
    </xf>
    <xf numFmtId="0" fontId="20" fillId="3" borderId="10" xfId="0" applyFont="1" applyFill="1" applyBorder="1" applyAlignment="1">
      <alignment horizontal="center" vertical="center"/>
    </xf>
    <xf numFmtId="184" fontId="20" fillId="3" borderId="10" xfId="0" applyNumberFormat="1" applyFont="1" applyFill="1" applyBorder="1" applyAlignment="1">
      <alignment horizontal="center" vertical="center"/>
    </xf>
    <xf numFmtId="0" fontId="20" fillId="4" borderId="10" xfId="0" applyFont="1" applyFill="1" applyBorder="1" applyAlignment="1" applyProtection="1">
      <alignment horizontal="left" vertical="center"/>
      <protection locked="0"/>
    </xf>
    <xf numFmtId="0" fontId="20" fillId="3" borderId="10" xfId="1" applyNumberFormat="1" applyFont="1" applyFill="1" applyBorder="1" applyAlignment="1" applyProtection="1">
      <alignment horizontal="center" vertical="center"/>
    </xf>
    <xf numFmtId="20" fontId="20" fillId="3" borderId="10" xfId="0" applyNumberFormat="1" applyFont="1" applyFill="1" applyBorder="1" applyAlignment="1">
      <alignment horizontal="center" vertical="center"/>
    </xf>
    <xf numFmtId="0" fontId="22" fillId="3" borderId="0" xfId="0" applyFont="1" applyFill="1" applyAlignment="1">
      <alignment horizontal="left" vertical="center"/>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1"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44"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4" fillId="2" borderId="40" xfId="0" applyFont="1" applyFill="1" applyBorder="1" applyAlignment="1" applyProtection="1">
      <alignment horizontal="center" vertical="center" wrapText="1"/>
      <protection locked="0"/>
    </xf>
    <xf numFmtId="0" fontId="7" fillId="2" borderId="49" xfId="0" applyFont="1" applyFill="1" applyBorder="1" applyAlignment="1" applyProtection="1">
      <alignment horizontal="center" vertical="center" wrapText="1"/>
      <protection locked="0"/>
    </xf>
    <xf numFmtId="0" fontId="7" fillId="2" borderId="40" xfId="0" applyFont="1" applyFill="1" applyBorder="1" applyAlignment="1" applyProtection="1">
      <alignment horizontal="center" vertical="center" wrapText="1"/>
      <protection locked="0"/>
    </xf>
    <xf numFmtId="0" fontId="7" fillId="2" borderId="49" xfId="0" applyFont="1" applyFill="1" applyBorder="1" applyAlignment="1" applyProtection="1">
      <alignment horizontal="center" vertical="center" shrinkToFit="1"/>
      <protection locked="0"/>
    </xf>
    <xf numFmtId="0" fontId="7" fillId="2" borderId="50" xfId="0" applyFont="1" applyFill="1" applyBorder="1" applyAlignment="1" applyProtection="1">
      <alignment horizontal="center" vertical="center" shrinkToFit="1"/>
      <protection locked="0"/>
    </xf>
    <xf numFmtId="0" fontId="7" fillId="2" borderId="40" xfId="0" applyFont="1" applyFill="1" applyBorder="1" applyAlignment="1" applyProtection="1">
      <alignment horizontal="center" vertical="center" shrinkToFit="1"/>
      <protection locked="0"/>
    </xf>
    <xf numFmtId="0" fontId="7" fillId="4" borderId="49"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3"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183" fontId="8" fillId="3" borderId="24" xfId="1" applyNumberFormat="1" applyFont="1" applyFill="1" applyBorder="1" applyAlignment="1" applyProtection="1">
      <alignment horizontal="center" vertical="center" wrapText="1"/>
    </xf>
    <xf numFmtId="183" fontId="8" fillId="3" borderId="23" xfId="1" applyNumberFormat="1" applyFont="1" applyFill="1" applyBorder="1" applyAlignment="1" applyProtection="1">
      <alignment horizontal="center" vertical="center" wrapText="1"/>
    </xf>
    <xf numFmtId="183" fontId="8" fillId="3" borderId="24" xfId="0" applyNumberFormat="1" applyFont="1" applyFill="1" applyBorder="1" applyAlignment="1" applyProtection="1">
      <alignment horizontal="center" vertical="center" wrapText="1"/>
    </xf>
    <xf numFmtId="183" fontId="8" fillId="3" borderId="23" xfId="0" applyNumberFormat="1" applyFont="1" applyFill="1" applyBorder="1" applyAlignment="1" applyProtection="1">
      <alignment horizontal="center" vertical="center" wrapText="1"/>
    </xf>
    <xf numFmtId="183" fontId="8" fillId="3" borderId="43" xfId="0" applyNumberFormat="1" applyFont="1" applyFill="1" applyBorder="1" applyAlignment="1" applyProtection="1">
      <alignment horizontal="center" vertical="center" wrapText="1"/>
    </xf>
    <xf numFmtId="183" fontId="8" fillId="3" borderId="51" xfId="0" applyNumberFormat="1" applyFont="1" applyFill="1" applyBorder="1" applyAlignment="1" applyProtection="1">
      <alignment horizontal="center" vertical="center" wrapText="1"/>
    </xf>
    <xf numFmtId="183" fontId="8" fillId="3" borderId="43" xfId="1" applyNumberFormat="1" applyFont="1" applyFill="1" applyBorder="1" applyAlignment="1" applyProtection="1">
      <alignment horizontal="center" vertical="center" wrapText="1"/>
    </xf>
    <xf numFmtId="183" fontId="8" fillId="3" borderId="51" xfId="1" applyNumberFormat="1" applyFont="1" applyFill="1" applyBorder="1" applyAlignment="1" applyProtection="1">
      <alignment horizontal="center" vertical="center" wrapText="1"/>
    </xf>
    <xf numFmtId="0" fontId="4" fillId="2" borderId="41" xfId="0" applyFont="1" applyFill="1" applyBorder="1" applyAlignment="1" applyProtection="1">
      <alignment horizontal="center" vertical="center" wrapText="1"/>
      <protection locked="0"/>
    </xf>
    <xf numFmtId="0" fontId="4" fillId="2" borderId="42"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2" borderId="42" xfId="0" applyFont="1" applyFill="1" applyBorder="1" applyAlignment="1" applyProtection="1">
      <alignment horizontal="center" vertical="center" shrinkToFit="1"/>
      <protection locked="0"/>
    </xf>
    <xf numFmtId="0" fontId="7" fillId="4" borderId="45" xfId="0" applyFont="1" applyFill="1" applyBorder="1" applyAlignment="1" applyProtection="1">
      <alignment horizontal="center" vertical="center" wrapText="1"/>
      <protection locked="0"/>
    </xf>
    <xf numFmtId="0" fontId="7" fillId="4" borderId="46" xfId="0" applyFont="1" applyFill="1" applyBorder="1" applyAlignment="1" applyProtection="1">
      <alignment horizontal="center" vertical="center" wrapText="1"/>
      <protection locked="0"/>
    </xf>
    <xf numFmtId="0" fontId="7" fillId="4" borderId="44"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38" xfId="0" applyFont="1" applyFill="1" applyBorder="1" applyAlignment="1" applyProtection="1">
      <alignment horizontal="center" vertical="center"/>
    </xf>
    <xf numFmtId="0" fontId="7" fillId="0" borderId="39"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25"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183" fontId="8" fillId="3" borderId="41" xfId="0" applyNumberFormat="1" applyFont="1" applyFill="1" applyBorder="1" applyAlignment="1" applyProtection="1">
      <alignment horizontal="center" vertical="center" wrapText="1"/>
    </xf>
    <xf numFmtId="183" fontId="8" fillId="3" borderId="44" xfId="0" applyNumberFormat="1" applyFont="1" applyFill="1" applyBorder="1" applyAlignment="1" applyProtection="1">
      <alignment horizontal="center" vertical="center" wrapText="1"/>
    </xf>
    <xf numFmtId="183" fontId="8" fillId="3" borderId="41" xfId="1" applyNumberFormat="1" applyFont="1" applyFill="1" applyBorder="1" applyAlignment="1" applyProtection="1">
      <alignment horizontal="center" vertical="center" wrapText="1"/>
    </xf>
    <xf numFmtId="183" fontId="8" fillId="3" borderId="44" xfId="1" applyNumberFormat="1" applyFont="1" applyFill="1" applyBorder="1" applyAlignment="1" applyProtection="1">
      <alignment horizontal="center" vertical="center" wrapText="1"/>
    </xf>
    <xf numFmtId="182" fontId="15" fillId="0" borderId="10" xfId="1" applyNumberFormat="1" applyFont="1" applyFill="1" applyBorder="1" applyAlignment="1" applyProtection="1">
      <alignment horizontal="right" vertical="center"/>
    </xf>
    <xf numFmtId="0" fontId="15" fillId="4" borderId="13" xfId="0" applyFont="1" applyFill="1" applyBorder="1" applyAlignment="1" applyProtection="1">
      <alignment horizontal="right" vertical="center"/>
      <protection locked="0"/>
    </xf>
    <xf numFmtId="0" fontId="15" fillId="4" borderId="12" xfId="0" applyFont="1" applyFill="1" applyBorder="1" applyAlignment="1" applyProtection="1">
      <alignment horizontal="right" vertical="center"/>
      <protection locked="0"/>
    </xf>
    <xf numFmtId="0" fontId="15" fillId="0" borderId="13" xfId="0" applyFont="1" applyFill="1" applyBorder="1" applyAlignment="1" applyProtection="1">
      <alignment horizontal="right" vertical="center"/>
    </xf>
    <xf numFmtId="0" fontId="15" fillId="0" borderId="12" xfId="0"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1" applyNumberFormat="1" applyFont="1" applyFill="1" applyBorder="1" applyAlignment="1" applyProtection="1">
      <alignment horizontal="right" vertical="center"/>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7" fontId="15" fillId="0" borderId="13" xfId="1" applyNumberFormat="1" applyFont="1" applyFill="1" applyBorder="1" applyAlignment="1" applyProtection="1">
      <alignment horizontal="right" vertical="center"/>
    </xf>
    <xf numFmtId="177" fontId="15" fillId="0" borderId="12" xfId="1" applyNumberFormat="1" applyFont="1" applyFill="1" applyBorder="1" applyAlignment="1" applyProtection="1">
      <alignment horizontal="right" vertical="center"/>
    </xf>
    <xf numFmtId="176" fontId="15" fillId="4" borderId="13" xfId="0" applyNumberFormat="1" applyFont="1" applyFill="1" applyBorder="1" applyAlignment="1" applyProtection="1">
      <alignment horizontal="right" vertical="center"/>
      <protection locked="0"/>
    </xf>
    <xf numFmtId="176" fontId="15" fillId="4" borderId="12" xfId="0" applyNumberFormat="1" applyFont="1" applyFill="1" applyBorder="1" applyAlignment="1" applyProtection="1">
      <alignment horizontal="right" vertical="center"/>
      <protection locked="0"/>
    </xf>
    <xf numFmtId="177" fontId="15" fillId="4" borderId="13" xfId="1" applyNumberFormat="1" applyFont="1" applyFill="1" applyBorder="1" applyAlignment="1" applyProtection="1">
      <alignment horizontal="right" vertical="center"/>
      <protection locked="0"/>
    </xf>
    <xf numFmtId="177" fontId="15" fillId="4" borderId="12" xfId="1" applyNumberFormat="1" applyFont="1" applyFill="1" applyBorder="1" applyAlignment="1" applyProtection="1">
      <alignment horizontal="right" vertical="center"/>
      <protection locked="0"/>
    </xf>
    <xf numFmtId="0" fontId="15" fillId="0" borderId="22" xfId="0" applyFont="1" applyFill="1" applyBorder="1" applyAlignment="1" applyProtection="1">
      <alignment horizontal="center" vertical="center"/>
    </xf>
    <xf numFmtId="0" fontId="15" fillId="0" borderId="28"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5" fillId="3" borderId="0" xfId="0" applyFont="1" applyFill="1" applyBorder="1" applyAlignment="1" applyProtection="1">
      <alignment horizontal="center" vertical="center" wrapText="1"/>
    </xf>
    <xf numFmtId="178" fontId="15" fillId="0" borderId="13" xfId="0" applyNumberFormat="1" applyFont="1" applyFill="1" applyBorder="1" applyAlignment="1" applyProtection="1">
      <alignment horizontal="center" vertical="center"/>
    </xf>
    <xf numFmtId="178" fontId="15" fillId="0" borderId="12" xfId="0" applyNumberFormat="1" applyFont="1" applyFill="1" applyBorder="1" applyAlignment="1" applyProtection="1">
      <alignment horizontal="center" vertical="center"/>
    </xf>
    <xf numFmtId="0" fontId="15" fillId="0" borderId="28"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5" fillId="0" borderId="13" xfId="0" applyNumberFormat="1" applyFont="1" applyFill="1" applyBorder="1" applyAlignment="1" applyProtection="1">
      <alignment horizontal="right" vertical="center"/>
    </xf>
    <xf numFmtId="176" fontId="15"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5" fillId="3" borderId="0" xfId="0" applyNumberFormat="1" applyFont="1" applyFill="1" applyBorder="1" applyAlignment="1" applyProtection="1">
      <alignment horizontal="center" vertical="center"/>
    </xf>
    <xf numFmtId="181" fontId="15"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5" fillId="0" borderId="13" xfId="1" applyNumberFormat="1" applyFont="1" applyFill="1" applyBorder="1" applyAlignment="1" applyProtection="1">
      <alignment horizontal="right" vertical="center"/>
    </xf>
    <xf numFmtId="182" fontId="15" fillId="0" borderId="12" xfId="1" applyNumberFormat="1" applyFont="1" applyFill="1" applyBorder="1" applyAlignment="1" applyProtection="1">
      <alignment horizontal="right" vertical="center"/>
    </xf>
    <xf numFmtId="182" fontId="15" fillId="4" borderId="10" xfId="1" applyNumberFormat="1" applyFont="1" applyFill="1" applyBorder="1" applyAlignment="1" applyProtection="1">
      <alignment horizontal="right" vertical="center"/>
      <protection locked="0"/>
    </xf>
    <xf numFmtId="182" fontId="15" fillId="4" borderId="13" xfId="1" applyNumberFormat="1" applyFont="1" applyFill="1" applyBorder="1" applyAlignment="1" applyProtection="1">
      <alignment horizontal="right" vertical="center"/>
      <protection locked="0"/>
    </xf>
    <xf numFmtId="182" fontId="15" fillId="4" borderId="12" xfId="1" applyNumberFormat="1" applyFont="1" applyFill="1" applyBorder="1" applyAlignment="1" applyProtection="1">
      <alignment horizontal="right" vertical="center"/>
      <protection locked="0"/>
    </xf>
    <xf numFmtId="182" fontId="15" fillId="3" borderId="13" xfId="0" applyNumberFormat="1" applyFont="1" applyFill="1" applyBorder="1" applyAlignment="1" applyProtection="1">
      <alignment horizontal="center" vertical="center"/>
    </xf>
    <xf numFmtId="182" fontId="15" fillId="3" borderId="12" xfId="0" applyNumberFormat="1" applyFont="1" applyFill="1" applyBorder="1" applyAlignment="1" applyProtection="1">
      <alignment horizontal="center" vertical="center"/>
    </xf>
    <xf numFmtId="180" fontId="15" fillId="3" borderId="13" xfId="0" applyNumberFormat="1" applyFont="1" applyFill="1" applyBorder="1" applyAlignment="1" applyProtection="1">
      <alignment horizontal="center" vertical="center"/>
    </xf>
    <xf numFmtId="180" fontId="15" fillId="3" borderId="22" xfId="0" applyNumberFormat="1" applyFont="1" applyFill="1" applyBorder="1" applyAlignment="1" applyProtection="1">
      <alignment horizontal="center" vertical="center"/>
    </xf>
    <xf numFmtId="180" fontId="15" fillId="3" borderId="12" xfId="0" applyNumberFormat="1" applyFont="1" applyFill="1" applyBorder="1" applyAlignment="1" applyProtection="1">
      <alignment horizontal="center" vertical="center"/>
    </xf>
    <xf numFmtId="176" fontId="15" fillId="3" borderId="13" xfId="0" applyNumberFormat="1" applyFont="1" applyFill="1" applyBorder="1" applyAlignment="1" applyProtection="1">
      <alignment horizontal="center" vertical="center"/>
    </xf>
    <xf numFmtId="176" fontId="15" fillId="3" borderId="12" xfId="0" applyNumberFormat="1" applyFont="1" applyFill="1" applyBorder="1" applyAlignment="1" applyProtection="1">
      <alignment horizontal="center" vertical="center"/>
    </xf>
    <xf numFmtId="0" fontId="15" fillId="2" borderId="13"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2" fontId="15"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5" fillId="0" borderId="13" xfId="0" applyNumberFormat="1" applyFont="1" applyFill="1" applyBorder="1" applyAlignment="1" applyProtection="1">
      <alignment horizontal="center" vertical="center"/>
    </xf>
    <xf numFmtId="182" fontId="15" fillId="0" borderId="22" xfId="0" applyNumberFormat="1" applyFont="1" applyFill="1" applyBorder="1" applyAlignment="1" applyProtection="1">
      <alignment horizontal="center" vertical="center"/>
    </xf>
    <xf numFmtId="182" fontId="15" fillId="0" borderId="12"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9" fontId="15" fillId="3" borderId="13" xfId="0" applyNumberFormat="1" applyFont="1" applyFill="1" applyBorder="1" applyAlignment="1" applyProtection="1">
      <alignment horizontal="center" vertical="center"/>
    </xf>
    <xf numFmtId="179" fontId="15" fillId="3" borderId="22" xfId="0" applyNumberFormat="1" applyFont="1" applyFill="1" applyBorder="1" applyAlignment="1" applyProtection="1">
      <alignment horizontal="center" vertical="center"/>
    </xf>
    <xf numFmtId="179" fontId="15" fillId="3" borderId="12" xfId="0" applyNumberFormat="1"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176" fontId="15"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30"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3" borderId="0" xfId="0" applyFont="1" applyFill="1" applyAlignment="1">
      <alignment horizontal="left" vertical="center"/>
    </xf>
    <xf numFmtId="0" fontId="20" fillId="3" borderId="10" xfId="0" applyFont="1" applyFill="1" applyBorder="1" applyAlignment="1">
      <alignment horizontal="center" vertical="center"/>
    </xf>
  </cellXfs>
  <cellStyles count="4">
    <cellStyle name="桁区切り" xfId="1" builtinId="6"/>
    <cellStyle name="標準" xfId="0" builtinId="0"/>
    <cellStyle name="標準 2" xfId="2" xr:uid="{4A6E0203-C262-4977-9E78-EDAD4A98AD8A}"/>
    <cellStyle name="標準 3" xfId="3" xr:uid="{60F89E09-CFA0-4194-9EED-6AB8E8D5F1AC}"/>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3E7341EC-A398-4CDF-9747-DC57B8B85B73}"/>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F57"/>
  <sheetViews>
    <sheetView showGridLines="0" view="pageBreakPreview" zoomScale="85" zoomScaleNormal="55" zoomScaleSheetLayoutView="85" workbookViewId="0">
      <selection activeCell="E13" sqref="E13:F13"/>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1"/>
      <c r="B1" s="31"/>
      <c r="C1" s="32" t="s">
        <v>126</v>
      </c>
      <c r="D1" s="32"/>
      <c r="E1" s="31"/>
      <c r="F1" s="31"/>
      <c r="G1" s="33" t="s">
        <v>15</v>
      </c>
      <c r="H1" s="31"/>
      <c r="I1" s="31"/>
      <c r="J1" s="32"/>
      <c r="K1" s="32"/>
      <c r="L1" s="32"/>
      <c r="M1" s="32"/>
      <c r="N1" s="31"/>
      <c r="O1" s="31"/>
      <c r="P1" s="31"/>
      <c r="Q1" s="31"/>
      <c r="R1" s="31"/>
      <c r="S1" s="31"/>
      <c r="T1" s="31"/>
      <c r="U1" s="31"/>
      <c r="V1" s="31"/>
      <c r="W1" s="31"/>
      <c r="X1" s="31"/>
      <c r="Y1" s="31"/>
      <c r="Z1" s="31"/>
      <c r="AA1" s="31"/>
      <c r="AB1" s="31"/>
      <c r="AC1" s="31"/>
      <c r="AD1" s="31"/>
      <c r="AE1" s="31"/>
      <c r="AF1" s="31"/>
      <c r="AG1" s="31"/>
      <c r="AH1" s="31"/>
      <c r="AI1" s="31"/>
      <c r="AJ1" s="31"/>
      <c r="AK1" s="34" t="s">
        <v>18</v>
      </c>
      <c r="AL1" s="34" t="s">
        <v>16</v>
      </c>
      <c r="AM1" s="231" t="s">
        <v>122</v>
      </c>
      <c r="AN1" s="231"/>
      <c r="AO1" s="231"/>
      <c r="AP1" s="231"/>
      <c r="AQ1" s="231"/>
      <c r="AR1" s="231"/>
      <c r="AS1" s="231"/>
      <c r="AT1" s="231"/>
      <c r="AU1" s="231"/>
      <c r="AV1" s="231"/>
      <c r="AW1" s="231"/>
      <c r="AX1" s="231"/>
      <c r="AY1" s="231"/>
      <c r="AZ1" s="231"/>
      <c r="BA1" s="231"/>
      <c r="BB1" s="35" t="s">
        <v>0</v>
      </c>
      <c r="BC1" s="31"/>
      <c r="BD1" s="31"/>
    </row>
    <row r="2" spans="1:57" s="3" customFormat="1" ht="20.25" customHeight="1" x14ac:dyDescent="0.45">
      <c r="A2" s="36"/>
      <c r="B2" s="36"/>
      <c r="C2" s="36"/>
      <c r="D2" s="33"/>
      <c r="E2" s="36"/>
      <c r="F2" s="36"/>
      <c r="G2" s="36"/>
      <c r="H2" s="33"/>
      <c r="I2" s="34"/>
      <c r="J2" s="34"/>
      <c r="K2" s="34"/>
      <c r="L2" s="34"/>
      <c r="M2" s="34"/>
      <c r="N2" s="36"/>
      <c r="O2" s="36"/>
      <c r="P2" s="36"/>
      <c r="Q2" s="36"/>
      <c r="R2" s="36"/>
      <c r="S2" s="36"/>
      <c r="T2" s="34" t="s">
        <v>19</v>
      </c>
      <c r="U2" s="223">
        <v>6</v>
      </c>
      <c r="V2" s="223"/>
      <c r="W2" s="34" t="s">
        <v>16</v>
      </c>
      <c r="X2" s="232">
        <f>IF(U2=0,"",YEAR(DATE(2018+U2,1,1)))</f>
        <v>2024</v>
      </c>
      <c r="Y2" s="232"/>
      <c r="Z2" s="36" t="s">
        <v>20</v>
      </c>
      <c r="AA2" s="36" t="s">
        <v>21</v>
      </c>
      <c r="AB2" s="223">
        <v>4</v>
      </c>
      <c r="AC2" s="223"/>
      <c r="AD2" s="36" t="s">
        <v>22</v>
      </c>
      <c r="AE2" s="36"/>
      <c r="AF2" s="36"/>
      <c r="AG2" s="36"/>
      <c r="AH2" s="36"/>
      <c r="AI2" s="36"/>
      <c r="AJ2" s="35"/>
      <c r="AK2" s="34" t="s">
        <v>17</v>
      </c>
      <c r="AL2" s="34" t="s">
        <v>16</v>
      </c>
      <c r="AM2" s="223"/>
      <c r="AN2" s="223"/>
      <c r="AO2" s="223"/>
      <c r="AP2" s="223"/>
      <c r="AQ2" s="223"/>
      <c r="AR2" s="223"/>
      <c r="AS2" s="223"/>
      <c r="AT2" s="223"/>
      <c r="AU2" s="223"/>
      <c r="AV2" s="223"/>
      <c r="AW2" s="223"/>
      <c r="AX2" s="223"/>
      <c r="AY2" s="223"/>
      <c r="AZ2" s="223"/>
      <c r="BA2" s="223"/>
      <c r="BB2" s="35" t="s">
        <v>0</v>
      </c>
      <c r="BC2" s="34"/>
      <c r="BD2" s="34"/>
      <c r="BE2" s="4"/>
    </row>
    <row r="3" spans="1:57" s="3" customFormat="1" ht="20.25" customHeight="1" x14ac:dyDescent="0.45">
      <c r="A3" s="36"/>
      <c r="B3" s="36"/>
      <c r="C3" s="36"/>
      <c r="D3" s="33"/>
      <c r="E3" s="36"/>
      <c r="F3" s="36"/>
      <c r="G3" s="36"/>
      <c r="H3" s="33"/>
      <c r="I3" s="34"/>
      <c r="J3" s="34"/>
      <c r="K3" s="34"/>
      <c r="L3" s="34"/>
      <c r="M3" s="34"/>
      <c r="N3" s="36"/>
      <c r="O3" s="36"/>
      <c r="P3" s="36"/>
      <c r="Q3" s="36"/>
      <c r="R3" s="36"/>
      <c r="S3" s="36"/>
      <c r="T3" s="37"/>
      <c r="U3" s="39"/>
      <c r="V3" s="39"/>
      <c r="W3" s="40"/>
      <c r="X3" s="39"/>
      <c r="Y3" s="39"/>
      <c r="Z3" s="41"/>
      <c r="AA3" s="41"/>
      <c r="AB3" s="39"/>
      <c r="AC3" s="39"/>
      <c r="AD3" s="38"/>
      <c r="AE3" s="36"/>
      <c r="AF3" s="36"/>
      <c r="AG3" s="36"/>
      <c r="AH3" s="36"/>
      <c r="AI3" s="36"/>
      <c r="AJ3" s="35"/>
      <c r="AK3" s="34"/>
      <c r="AL3" s="34"/>
      <c r="AM3" s="42"/>
      <c r="AN3" s="42"/>
      <c r="AO3" s="42"/>
      <c r="AP3" s="42"/>
      <c r="AQ3" s="42"/>
      <c r="AR3" s="42"/>
      <c r="AS3" s="42"/>
      <c r="AT3" s="42"/>
      <c r="AU3" s="42"/>
      <c r="AV3" s="42"/>
      <c r="AW3" s="42"/>
      <c r="AX3" s="42"/>
      <c r="AY3" s="43" t="s">
        <v>80</v>
      </c>
      <c r="AZ3" s="257" t="s">
        <v>105</v>
      </c>
      <c r="BA3" s="257"/>
      <c r="BB3" s="257"/>
      <c r="BC3" s="257"/>
      <c r="BD3" s="34"/>
      <c r="BE3" s="4"/>
    </row>
    <row r="4" spans="1:57" s="3" customFormat="1" ht="20.25" customHeight="1" x14ac:dyDescent="0.45">
      <c r="A4" s="36"/>
      <c r="B4" s="44"/>
      <c r="C4" s="44"/>
      <c r="D4" s="44"/>
      <c r="E4" s="44"/>
      <c r="F4" s="44"/>
      <c r="G4" s="44"/>
      <c r="H4" s="44"/>
      <c r="I4" s="44"/>
      <c r="J4" s="45"/>
      <c r="K4" s="46"/>
      <c r="L4" s="46"/>
      <c r="M4" s="46"/>
      <c r="N4" s="46"/>
      <c r="O4" s="46"/>
      <c r="P4" s="47"/>
      <c r="Q4" s="46"/>
      <c r="R4" s="46"/>
      <c r="S4" s="48"/>
      <c r="T4" s="36"/>
      <c r="U4" s="36"/>
      <c r="V4" s="36"/>
      <c r="W4" s="36"/>
      <c r="X4" s="36"/>
      <c r="Y4" s="36"/>
      <c r="Z4" s="41"/>
      <c r="AA4" s="41"/>
      <c r="AB4" s="39"/>
      <c r="AC4" s="39"/>
      <c r="AD4" s="38"/>
      <c r="AE4" s="36"/>
      <c r="AF4" s="36"/>
      <c r="AG4" s="36"/>
      <c r="AH4" s="36"/>
      <c r="AI4" s="36"/>
      <c r="AJ4" s="35"/>
      <c r="AK4" s="34"/>
      <c r="AL4" s="34"/>
      <c r="AM4" s="42"/>
      <c r="AN4" s="42"/>
      <c r="AO4" s="42"/>
      <c r="AP4" s="42"/>
      <c r="AQ4" s="42"/>
      <c r="AR4" s="42"/>
      <c r="AS4" s="42"/>
      <c r="AT4" s="42"/>
      <c r="AU4" s="42"/>
      <c r="AV4" s="42"/>
      <c r="AW4" s="42"/>
      <c r="AX4" s="42"/>
      <c r="AY4" s="43" t="s">
        <v>96</v>
      </c>
      <c r="AZ4" s="257" t="s">
        <v>97</v>
      </c>
      <c r="BA4" s="257"/>
      <c r="BB4" s="257"/>
      <c r="BC4" s="257"/>
      <c r="BD4" s="34"/>
      <c r="BE4" s="4"/>
    </row>
    <row r="5" spans="1:57" s="3" customFormat="1" ht="20.25" customHeight="1" x14ac:dyDescent="0.45">
      <c r="A5" s="36"/>
      <c r="B5" s="49"/>
      <c r="C5" s="49"/>
      <c r="D5" s="49"/>
      <c r="E5" s="49"/>
      <c r="F5" s="49"/>
      <c r="G5" s="49"/>
      <c r="H5" s="49"/>
      <c r="I5" s="49"/>
      <c r="J5" s="50"/>
      <c r="K5" s="51"/>
      <c r="L5" s="52"/>
      <c r="M5" s="52"/>
      <c r="N5" s="52"/>
      <c r="O5" s="52"/>
      <c r="P5" s="49"/>
      <c r="Q5" s="53"/>
      <c r="R5" s="53"/>
      <c r="S5" s="54"/>
      <c r="T5" s="36"/>
      <c r="U5" s="36"/>
      <c r="V5" s="36"/>
      <c r="W5" s="36"/>
      <c r="X5" s="36"/>
      <c r="Y5" s="36"/>
      <c r="Z5" s="41"/>
      <c r="AA5" s="41"/>
      <c r="AB5" s="39"/>
      <c r="AC5" s="39"/>
      <c r="AD5" s="55"/>
      <c r="AE5" s="55"/>
      <c r="AF5" s="55"/>
      <c r="AG5" s="55"/>
      <c r="AH5" s="36"/>
      <c r="AI5" s="36"/>
      <c r="AJ5" s="55" t="s">
        <v>64</v>
      </c>
      <c r="AK5" s="55"/>
      <c r="AL5" s="55"/>
      <c r="AM5" s="55"/>
      <c r="AN5" s="55"/>
      <c r="AO5" s="55"/>
      <c r="AP5" s="55"/>
      <c r="AQ5" s="55"/>
      <c r="AR5" s="44"/>
      <c r="AS5" s="44"/>
      <c r="AT5" s="56"/>
      <c r="AU5" s="55"/>
      <c r="AV5" s="217">
        <v>40</v>
      </c>
      <c r="AW5" s="218"/>
      <c r="AX5" s="56" t="s">
        <v>23</v>
      </c>
      <c r="AY5" s="55"/>
      <c r="AZ5" s="217">
        <v>160</v>
      </c>
      <c r="BA5" s="218"/>
      <c r="BB5" s="56" t="s">
        <v>87</v>
      </c>
      <c r="BC5" s="55"/>
      <c r="BD5" s="36"/>
      <c r="BE5" s="4"/>
    </row>
    <row r="6" spans="1:57" s="3" customFormat="1" ht="20.25" customHeight="1" x14ac:dyDescent="0.45">
      <c r="A6" s="36"/>
      <c r="B6" s="49"/>
      <c r="C6" s="49"/>
      <c r="D6" s="49"/>
      <c r="E6" s="49"/>
      <c r="F6" s="49"/>
      <c r="G6" s="49"/>
      <c r="H6" s="49"/>
      <c r="I6" s="49"/>
      <c r="J6" s="49"/>
      <c r="K6" s="57"/>
      <c r="L6" s="57"/>
      <c r="M6" s="57"/>
      <c r="N6" s="49"/>
      <c r="O6" s="58"/>
      <c r="P6" s="59"/>
      <c r="Q6" s="59"/>
      <c r="R6" s="60"/>
      <c r="S6" s="61"/>
      <c r="T6" s="36"/>
      <c r="U6" s="36"/>
      <c r="V6" s="36"/>
      <c r="W6" s="36"/>
      <c r="X6" s="36"/>
      <c r="Y6" s="36"/>
      <c r="Z6" s="41"/>
      <c r="AA6" s="41"/>
      <c r="AB6" s="39"/>
      <c r="AC6" s="39"/>
      <c r="AD6" s="62"/>
      <c r="AE6" s="31"/>
      <c r="AF6" s="31"/>
      <c r="AG6" s="31"/>
      <c r="AH6" s="36"/>
      <c r="AI6" s="36"/>
      <c r="AJ6" s="36"/>
      <c r="AK6" s="36"/>
      <c r="AL6" s="31"/>
      <c r="AM6" s="31"/>
      <c r="AN6" s="63"/>
      <c r="AO6" s="64"/>
      <c r="AP6" s="64"/>
      <c r="AQ6" s="65"/>
      <c r="AR6" s="65"/>
      <c r="AS6" s="65"/>
      <c r="AT6" s="65"/>
      <c r="AU6" s="65"/>
      <c r="AV6" s="65"/>
      <c r="AW6" s="55" t="s">
        <v>24</v>
      </c>
      <c r="AX6" s="55"/>
      <c r="AY6" s="55"/>
      <c r="AZ6" s="221">
        <f>DAY(EOMONTH(DATE(X2,AB2,1),0))</f>
        <v>30</v>
      </c>
      <c r="BA6" s="222"/>
      <c r="BB6" s="56" t="s">
        <v>25</v>
      </c>
      <c r="BC6" s="36"/>
      <c r="BD6" s="36"/>
      <c r="BE6" s="4"/>
    </row>
    <row r="7" spans="1:57" ht="20.25" customHeight="1" thickBot="1" x14ac:dyDescent="0.5">
      <c r="A7" s="66"/>
      <c r="B7" s="66"/>
      <c r="C7" s="67"/>
      <c r="D7" s="67"/>
      <c r="E7" s="66"/>
      <c r="F7" s="66"/>
      <c r="G7" s="68"/>
      <c r="H7" s="66"/>
      <c r="I7" s="66"/>
      <c r="J7" s="66"/>
      <c r="K7" s="66"/>
      <c r="L7" s="66"/>
      <c r="M7" s="66"/>
      <c r="N7" s="66"/>
      <c r="O7" s="66"/>
      <c r="P7" s="66"/>
      <c r="Q7" s="66"/>
      <c r="R7" s="66"/>
      <c r="S7" s="67"/>
      <c r="T7" s="66"/>
      <c r="U7" s="66"/>
      <c r="V7" s="66"/>
      <c r="W7" s="66"/>
      <c r="X7" s="66"/>
      <c r="Y7" s="66"/>
      <c r="Z7" s="66"/>
      <c r="AA7" s="66"/>
      <c r="AB7" s="66"/>
      <c r="AC7" s="66"/>
      <c r="AD7" s="66"/>
      <c r="AE7" s="66"/>
      <c r="AF7" s="66"/>
      <c r="AG7" s="66"/>
      <c r="AH7" s="66"/>
      <c r="AI7" s="66"/>
      <c r="AJ7" s="67"/>
      <c r="AK7" s="66"/>
      <c r="AL7" s="66"/>
      <c r="AM7" s="66"/>
      <c r="AN7" s="66"/>
      <c r="AO7" s="66"/>
      <c r="AP7" s="66"/>
      <c r="AQ7" s="66"/>
      <c r="AR7" s="66"/>
      <c r="AS7" s="66"/>
      <c r="AT7" s="66"/>
      <c r="AU7" s="66"/>
      <c r="AV7" s="66"/>
      <c r="AW7" s="66"/>
      <c r="AX7" s="66"/>
      <c r="AY7" s="66"/>
      <c r="AZ7" s="66"/>
      <c r="BA7" s="66"/>
      <c r="BB7" s="66"/>
      <c r="BC7" s="69"/>
      <c r="BD7" s="69"/>
      <c r="BE7" s="6"/>
    </row>
    <row r="8" spans="1:57" ht="20.25" customHeight="1" thickBot="1" x14ac:dyDescent="0.5">
      <c r="A8" s="66"/>
      <c r="B8" s="176" t="s">
        <v>26</v>
      </c>
      <c r="C8" s="180" t="s">
        <v>71</v>
      </c>
      <c r="D8" s="188"/>
      <c r="E8" s="179" t="s">
        <v>72</v>
      </c>
      <c r="F8" s="188"/>
      <c r="G8" s="179" t="s">
        <v>73</v>
      </c>
      <c r="H8" s="180"/>
      <c r="I8" s="180"/>
      <c r="J8" s="180"/>
      <c r="K8" s="188"/>
      <c r="L8" s="179" t="s">
        <v>74</v>
      </c>
      <c r="M8" s="180"/>
      <c r="N8" s="180"/>
      <c r="O8" s="181"/>
      <c r="P8" s="219" t="s">
        <v>112</v>
      </c>
      <c r="Q8" s="220"/>
      <c r="R8" s="220"/>
      <c r="S8" s="220"/>
      <c r="T8" s="220"/>
      <c r="U8" s="220"/>
      <c r="V8" s="220"/>
      <c r="W8" s="220"/>
      <c r="X8" s="220"/>
      <c r="Y8" s="220"/>
      <c r="Z8" s="220"/>
      <c r="AA8" s="220"/>
      <c r="AB8" s="220"/>
      <c r="AC8" s="220"/>
      <c r="AD8" s="220"/>
      <c r="AE8" s="220"/>
      <c r="AF8" s="220"/>
      <c r="AG8" s="220"/>
      <c r="AH8" s="220"/>
      <c r="AI8" s="220"/>
      <c r="AJ8" s="220"/>
      <c r="AK8" s="220"/>
      <c r="AL8" s="220"/>
      <c r="AM8" s="220"/>
      <c r="AN8" s="220"/>
      <c r="AO8" s="220"/>
      <c r="AP8" s="220"/>
      <c r="AQ8" s="220"/>
      <c r="AR8" s="220"/>
      <c r="AS8" s="220"/>
      <c r="AT8" s="220"/>
      <c r="AU8" s="269" t="str">
        <f>IF(AZ3="４週","(9)1～4週目の勤務時間数合計","(9)1か月の勤務時間数合計")</f>
        <v>(9)1～4週目の勤務時間数合計</v>
      </c>
      <c r="AV8" s="270"/>
      <c r="AW8" s="269" t="s">
        <v>75</v>
      </c>
      <c r="AX8" s="270"/>
      <c r="AY8" s="238" t="s">
        <v>111</v>
      </c>
      <c r="AZ8" s="238"/>
      <c r="BA8" s="238"/>
      <c r="BB8" s="238"/>
      <c r="BC8" s="238"/>
      <c r="BD8" s="238"/>
    </row>
    <row r="9" spans="1:57" ht="20.25" customHeight="1" thickBot="1" x14ac:dyDescent="0.5">
      <c r="A9" s="66"/>
      <c r="B9" s="177"/>
      <c r="C9" s="183"/>
      <c r="D9" s="189"/>
      <c r="E9" s="182"/>
      <c r="F9" s="189"/>
      <c r="G9" s="182"/>
      <c r="H9" s="183"/>
      <c r="I9" s="183"/>
      <c r="J9" s="183"/>
      <c r="K9" s="189"/>
      <c r="L9" s="182"/>
      <c r="M9" s="183"/>
      <c r="N9" s="183"/>
      <c r="O9" s="184"/>
      <c r="P9" s="191" t="s">
        <v>10</v>
      </c>
      <c r="Q9" s="192"/>
      <c r="R9" s="192"/>
      <c r="S9" s="192"/>
      <c r="T9" s="192"/>
      <c r="U9" s="192"/>
      <c r="V9" s="193"/>
      <c r="W9" s="191" t="s">
        <v>11</v>
      </c>
      <c r="X9" s="192"/>
      <c r="Y9" s="192"/>
      <c r="Z9" s="192"/>
      <c r="AA9" s="192"/>
      <c r="AB9" s="192"/>
      <c r="AC9" s="193"/>
      <c r="AD9" s="191" t="s">
        <v>12</v>
      </c>
      <c r="AE9" s="192"/>
      <c r="AF9" s="192"/>
      <c r="AG9" s="192"/>
      <c r="AH9" s="192"/>
      <c r="AI9" s="192"/>
      <c r="AJ9" s="193"/>
      <c r="AK9" s="191" t="s">
        <v>13</v>
      </c>
      <c r="AL9" s="192"/>
      <c r="AM9" s="192"/>
      <c r="AN9" s="192"/>
      <c r="AO9" s="192"/>
      <c r="AP9" s="192"/>
      <c r="AQ9" s="193"/>
      <c r="AR9" s="191" t="s">
        <v>14</v>
      </c>
      <c r="AS9" s="192"/>
      <c r="AT9" s="193"/>
      <c r="AU9" s="271"/>
      <c r="AV9" s="272"/>
      <c r="AW9" s="271"/>
      <c r="AX9" s="272"/>
      <c r="AY9" s="238"/>
      <c r="AZ9" s="238"/>
      <c r="BA9" s="238"/>
      <c r="BB9" s="238"/>
      <c r="BC9" s="238"/>
      <c r="BD9" s="238"/>
    </row>
    <row r="10" spans="1:57" ht="20.25" customHeight="1" thickBot="1" x14ac:dyDescent="0.5">
      <c r="A10" s="66"/>
      <c r="B10" s="177"/>
      <c r="C10" s="183"/>
      <c r="D10" s="189"/>
      <c r="E10" s="182"/>
      <c r="F10" s="189"/>
      <c r="G10" s="182"/>
      <c r="H10" s="183"/>
      <c r="I10" s="183"/>
      <c r="J10" s="183"/>
      <c r="K10" s="189"/>
      <c r="L10" s="182"/>
      <c r="M10" s="183"/>
      <c r="N10" s="183"/>
      <c r="O10" s="184"/>
      <c r="P10" s="79">
        <f>DAY(DATE($X$2,$AB$2,1))</f>
        <v>1</v>
      </c>
      <c r="Q10" s="80">
        <f>DAY(DATE($X$2,$AB$2,2))</f>
        <v>2</v>
      </c>
      <c r="R10" s="80">
        <f>DAY(DATE($X$2,$AB$2,3))</f>
        <v>3</v>
      </c>
      <c r="S10" s="80">
        <f>DAY(DATE($X$2,$AB$2,4))</f>
        <v>4</v>
      </c>
      <c r="T10" s="80">
        <f>DAY(DATE($X$2,$AB$2,5))</f>
        <v>5</v>
      </c>
      <c r="U10" s="80">
        <f>DAY(DATE($X$2,$AB$2,6))</f>
        <v>6</v>
      </c>
      <c r="V10" s="81">
        <f>DAY(DATE($X$2,$AB$2,7))</f>
        <v>7</v>
      </c>
      <c r="W10" s="79">
        <f>DAY(DATE($X$2,$AB$2,8))</f>
        <v>8</v>
      </c>
      <c r="X10" s="80">
        <f>DAY(DATE($X$2,$AB$2,9))</f>
        <v>9</v>
      </c>
      <c r="Y10" s="80">
        <f>DAY(DATE($X$2,$AB$2,10))</f>
        <v>10</v>
      </c>
      <c r="Z10" s="80">
        <f>DAY(DATE($X$2,$AB$2,11))</f>
        <v>11</v>
      </c>
      <c r="AA10" s="80">
        <f>DAY(DATE($X$2,$AB$2,12))</f>
        <v>12</v>
      </c>
      <c r="AB10" s="80">
        <f>DAY(DATE($X$2,$AB$2,13))</f>
        <v>13</v>
      </c>
      <c r="AC10" s="81">
        <f>DAY(DATE($X$2,$AB$2,14))</f>
        <v>14</v>
      </c>
      <c r="AD10" s="79">
        <f>DAY(DATE($X$2,$AB$2,15))</f>
        <v>15</v>
      </c>
      <c r="AE10" s="80">
        <f>DAY(DATE($X$2,$AB$2,16))</f>
        <v>16</v>
      </c>
      <c r="AF10" s="80">
        <f>DAY(DATE($X$2,$AB$2,17))</f>
        <v>17</v>
      </c>
      <c r="AG10" s="80">
        <f>DAY(DATE($X$2,$AB$2,18))</f>
        <v>18</v>
      </c>
      <c r="AH10" s="80">
        <f>DAY(DATE($X$2,$AB$2,19))</f>
        <v>19</v>
      </c>
      <c r="AI10" s="80">
        <f>DAY(DATE($X$2,$AB$2,20))</f>
        <v>20</v>
      </c>
      <c r="AJ10" s="81">
        <f>DAY(DATE($X$2,$AB$2,21))</f>
        <v>21</v>
      </c>
      <c r="AK10" s="79">
        <f>DAY(DATE($X$2,$AB$2,22))</f>
        <v>22</v>
      </c>
      <c r="AL10" s="80">
        <f>DAY(DATE($X$2,$AB$2,23))</f>
        <v>23</v>
      </c>
      <c r="AM10" s="80">
        <f>DAY(DATE($X$2,$AB$2,24))</f>
        <v>24</v>
      </c>
      <c r="AN10" s="80">
        <f>DAY(DATE($X$2,$AB$2,25))</f>
        <v>25</v>
      </c>
      <c r="AO10" s="80">
        <f>DAY(DATE($X$2,$AB$2,26))</f>
        <v>26</v>
      </c>
      <c r="AP10" s="80">
        <f>DAY(DATE($X$2,$AB$2,27))</f>
        <v>27</v>
      </c>
      <c r="AQ10" s="81">
        <f>DAY(DATE($X$2,$AB$2,28))</f>
        <v>28</v>
      </c>
      <c r="AR10" s="79" t="str">
        <f>IF(AZ3="暦月",IF(DAY(DATE($X$2,$AB$2,29))=29,29,""),"")</f>
        <v/>
      </c>
      <c r="AS10" s="80" t="str">
        <f>IF(AZ3="暦月",IF(DAY(DATE($X$2,$AB$2,30))=30,30,""),"")</f>
        <v/>
      </c>
      <c r="AT10" s="85" t="str">
        <f>IF(AZ3="暦月",IF(DAY(DATE($X$2,$AB$2,31))=31,31,""),"")</f>
        <v/>
      </c>
      <c r="AU10" s="271"/>
      <c r="AV10" s="272"/>
      <c r="AW10" s="271"/>
      <c r="AX10" s="272"/>
      <c r="AY10" s="238"/>
      <c r="AZ10" s="238"/>
      <c r="BA10" s="238"/>
      <c r="BB10" s="238"/>
      <c r="BC10" s="238"/>
      <c r="BD10" s="238"/>
    </row>
    <row r="11" spans="1:57" ht="20.25" hidden="1" customHeight="1" thickBot="1" x14ac:dyDescent="0.5">
      <c r="A11" s="66"/>
      <c r="B11" s="177"/>
      <c r="C11" s="183"/>
      <c r="D11" s="189"/>
      <c r="E11" s="182"/>
      <c r="F11" s="189"/>
      <c r="G11" s="182"/>
      <c r="H11" s="183"/>
      <c r="I11" s="183"/>
      <c r="J11" s="183"/>
      <c r="K11" s="189"/>
      <c r="L11" s="182"/>
      <c r="M11" s="183"/>
      <c r="N11" s="183"/>
      <c r="O11" s="184"/>
      <c r="P11" s="79">
        <f>WEEKDAY(DATE($X$2,$AB$2,1))</f>
        <v>2</v>
      </c>
      <c r="Q11" s="80">
        <f>WEEKDAY(DATE($X$2,$AB$2,2))</f>
        <v>3</v>
      </c>
      <c r="R11" s="80">
        <f>WEEKDAY(DATE($X$2,$AB$2,3))</f>
        <v>4</v>
      </c>
      <c r="S11" s="80">
        <f>WEEKDAY(DATE($X$2,$AB$2,4))</f>
        <v>5</v>
      </c>
      <c r="T11" s="80">
        <f>WEEKDAY(DATE($X$2,$AB$2,5))</f>
        <v>6</v>
      </c>
      <c r="U11" s="80">
        <f>WEEKDAY(DATE($X$2,$AB$2,6))</f>
        <v>7</v>
      </c>
      <c r="V11" s="81">
        <f>WEEKDAY(DATE($X$2,$AB$2,7))</f>
        <v>1</v>
      </c>
      <c r="W11" s="79">
        <f>WEEKDAY(DATE($X$2,$AB$2,8))</f>
        <v>2</v>
      </c>
      <c r="X11" s="80">
        <f>WEEKDAY(DATE($X$2,$AB$2,9))</f>
        <v>3</v>
      </c>
      <c r="Y11" s="80">
        <f>WEEKDAY(DATE($X$2,$AB$2,10))</f>
        <v>4</v>
      </c>
      <c r="Z11" s="80">
        <f>WEEKDAY(DATE($X$2,$AB$2,11))</f>
        <v>5</v>
      </c>
      <c r="AA11" s="80">
        <f>WEEKDAY(DATE($X$2,$AB$2,12))</f>
        <v>6</v>
      </c>
      <c r="AB11" s="80">
        <f>WEEKDAY(DATE($X$2,$AB$2,13))</f>
        <v>7</v>
      </c>
      <c r="AC11" s="81">
        <f>WEEKDAY(DATE($X$2,$AB$2,14))</f>
        <v>1</v>
      </c>
      <c r="AD11" s="79">
        <f>WEEKDAY(DATE($X$2,$AB$2,15))</f>
        <v>2</v>
      </c>
      <c r="AE11" s="80">
        <f>WEEKDAY(DATE($X$2,$AB$2,16))</f>
        <v>3</v>
      </c>
      <c r="AF11" s="80">
        <f>WEEKDAY(DATE($X$2,$AB$2,17))</f>
        <v>4</v>
      </c>
      <c r="AG11" s="80">
        <f>WEEKDAY(DATE($X$2,$AB$2,18))</f>
        <v>5</v>
      </c>
      <c r="AH11" s="80">
        <f>WEEKDAY(DATE($X$2,$AB$2,19))</f>
        <v>6</v>
      </c>
      <c r="AI11" s="80">
        <f>WEEKDAY(DATE($X$2,$AB$2,20))</f>
        <v>7</v>
      </c>
      <c r="AJ11" s="81">
        <f>WEEKDAY(DATE($X$2,$AB$2,21))</f>
        <v>1</v>
      </c>
      <c r="AK11" s="79">
        <f>WEEKDAY(DATE($X$2,$AB$2,22))</f>
        <v>2</v>
      </c>
      <c r="AL11" s="80">
        <f>WEEKDAY(DATE($X$2,$AB$2,23))</f>
        <v>3</v>
      </c>
      <c r="AM11" s="80">
        <f>WEEKDAY(DATE($X$2,$AB$2,24))</f>
        <v>4</v>
      </c>
      <c r="AN11" s="80">
        <f>WEEKDAY(DATE($X$2,$AB$2,25))</f>
        <v>5</v>
      </c>
      <c r="AO11" s="80">
        <f>WEEKDAY(DATE($X$2,$AB$2,26))</f>
        <v>6</v>
      </c>
      <c r="AP11" s="80">
        <f>WEEKDAY(DATE($X$2,$AB$2,27))</f>
        <v>7</v>
      </c>
      <c r="AQ11" s="81">
        <f>WEEKDAY(DATE($X$2,$AB$2,28))</f>
        <v>1</v>
      </c>
      <c r="AR11" s="79">
        <f>IF(AR10=29,WEEKDAY(DATE($X$2,$AB$2,29)),0)</f>
        <v>0</v>
      </c>
      <c r="AS11" s="80">
        <f>IF(AS10=30,WEEKDAY(DATE($X$2,$AB$2,30)),0)</f>
        <v>0</v>
      </c>
      <c r="AT11" s="85">
        <f>IF(AT10=31,WEEKDAY(DATE($X$2,$AB$2,31)),0)</f>
        <v>0</v>
      </c>
      <c r="AU11" s="273"/>
      <c r="AV11" s="274"/>
      <c r="AW11" s="273"/>
      <c r="AX11" s="274"/>
      <c r="AY11" s="239"/>
      <c r="AZ11" s="239"/>
      <c r="BA11" s="239"/>
      <c r="BB11" s="239"/>
      <c r="BC11" s="239"/>
      <c r="BD11" s="239"/>
    </row>
    <row r="12" spans="1:57" ht="20.25" customHeight="1" thickBot="1" x14ac:dyDescent="0.5">
      <c r="A12" s="66"/>
      <c r="B12" s="178"/>
      <c r="C12" s="186"/>
      <c r="D12" s="190"/>
      <c r="E12" s="185"/>
      <c r="F12" s="190"/>
      <c r="G12" s="185"/>
      <c r="H12" s="186"/>
      <c r="I12" s="186"/>
      <c r="J12" s="186"/>
      <c r="K12" s="190"/>
      <c r="L12" s="185"/>
      <c r="M12" s="186"/>
      <c r="N12" s="186"/>
      <c r="O12" s="187"/>
      <c r="P12" s="82" t="str">
        <f>IF(P11=1,"日",IF(P11=2,"月",IF(P11=3,"火",IF(P11=4,"水",IF(P11=5,"木",IF(P11=6,"金","土"))))))</f>
        <v>月</v>
      </c>
      <c r="Q12" s="83" t="str">
        <f t="shared" ref="Q12:V12" si="0">IF(Q11=1,"日",IF(Q11=2,"月",IF(Q11=3,"火",IF(Q11=4,"水",IF(Q11=5,"木",IF(Q11=6,"金","土"))))))</f>
        <v>火</v>
      </c>
      <c r="R12" s="83" t="str">
        <f t="shared" si="0"/>
        <v>水</v>
      </c>
      <c r="S12" s="83" t="str">
        <f t="shared" si="0"/>
        <v>木</v>
      </c>
      <c r="T12" s="83" t="str">
        <f t="shared" si="0"/>
        <v>金</v>
      </c>
      <c r="U12" s="83" t="str">
        <f t="shared" si="0"/>
        <v>土</v>
      </c>
      <c r="V12" s="84" t="str">
        <f t="shared" si="0"/>
        <v>日</v>
      </c>
      <c r="W12" s="82" t="str">
        <f t="shared" ref="W12" si="1">IF(W11=1,"日",IF(W11=2,"月",IF(W11=3,"火",IF(W11=4,"水",IF(W11=5,"木",IF(W11=6,"金","土"))))))</f>
        <v>月</v>
      </c>
      <c r="X12" s="83" t="str">
        <f t="shared" ref="X12" si="2">IF(X11=1,"日",IF(X11=2,"月",IF(X11=3,"火",IF(X11=4,"水",IF(X11=5,"木",IF(X11=6,"金","土"))))))</f>
        <v>火</v>
      </c>
      <c r="Y12" s="83" t="str">
        <f t="shared" ref="Y12" si="3">IF(Y11=1,"日",IF(Y11=2,"月",IF(Y11=3,"火",IF(Y11=4,"水",IF(Y11=5,"木",IF(Y11=6,"金","土"))))))</f>
        <v>水</v>
      </c>
      <c r="Z12" s="83" t="str">
        <f t="shared" ref="Z12" si="4">IF(Z11=1,"日",IF(Z11=2,"月",IF(Z11=3,"火",IF(Z11=4,"水",IF(Z11=5,"木",IF(Z11=6,"金","土"))))))</f>
        <v>木</v>
      </c>
      <c r="AA12" s="83" t="str">
        <f t="shared" ref="AA12" si="5">IF(AA11=1,"日",IF(AA11=2,"月",IF(AA11=3,"火",IF(AA11=4,"水",IF(AA11=5,"木",IF(AA11=6,"金","土"))))))</f>
        <v>金</v>
      </c>
      <c r="AB12" s="83" t="str">
        <f t="shared" ref="AB12" si="6">IF(AB11=1,"日",IF(AB11=2,"月",IF(AB11=3,"火",IF(AB11=4,"水",IF(AB11=5,"木",IF(AB11=6,"金","土"))))))</f>
        <v>土</v>
      </c>
      <c r="AC12" s="84" t="str">
        <f t="shared" ref="AC12" si="7">IF(AC11=1,"日",IF(AC11=2,"月",IF(AC11=3,"火",IF(AC11=4,"水",IF(AC11=5,"木",IF(AC11=6,"金","土"))))))</f>
        <v>日</v>
      </c>
      <c r="AD12" s="82" t="str">
        <f t="shared" ref="AD12" si="8">IF(AD11=1,"日",IF(AD11=2,"月",IF(AD11=3,"火",IF(AD11=4,"水",IF(AD11=5,"木",IF(AD11=6,"金","土"))))))</f>
        <v>月</v>
      </c>
      <c r="AE12" s="83" t="str">
        <f t="shared" ref="AE12" si="9">IF(AE11=1,"日",IF(AE11=2,"月",IF(AE11=3,"火",IF(AE11=4,"水",IF(AE11=5,"木",IF(AE11=6,"金","土"))))))</f>
        <v>火</v>
      </c>
      <c r="AF12" s="83" t="str">
        <f t="shared" ref="AF12" si="10">IF(AF11=1,"日",IF(AF11=2,"月",IF(AF11=3,"火",IF(AF11=4,"水",IF(AF11=5,"木",IF(AF11=6,"金","土"))))))</f>
        <v>水</v>
      </c>
      <c r="AG12" s="83" t="str">
        <f t="shared" ref="AG12" si="11">IF(AG11=1,"日",IF(AG11=2,"月",IF(AG11=3,"火",IF(AG11=4,"水",IF(AG11=5,"木",IF(AG11=6,"金","土"))))))</f>
        <v>木</v>
      </c>
      <c r="AH12" s="83" t="str">
        <f t="shared" ref="AH12" si="12">IF(AH11=1,"日",IF(AH11=2,"月",IF(AH11=3,"火",IF(AH11=4,"水",IF(AH11=5,"木",IF(AH11=6,"金","土"))))))</f>
        <v>金</v>
      </c>
      <c r="AI12" s="83" t="str">
        <f t="shared" ref="AI12" si="13">IF(AI11=1,"日",IF(AI11=2,"月",IF(AI11=3,"火",IF(AI11=4,"水",IF(AI11=5,"木",IF(AI11=6,"金","土"))))))</f>
        <v>土</v>
      </c>
      <c r="AJ12" s="84" t="str">
        <f t="shared" ref="AJ12" si="14">IF(AJ11=1,"日",IF(AJ11=2,"月",IF(AJ11=3,"火",IF(AJ11=4,"水",IF(AJ11=5,"木",IF(AJ11=6,"金","土"))))))</f>
        <v>日</v>
      </c>
      <c r="AK12" s="82" t="str">
        <f t="shared" ref="AK12" si="15">IF(AK11=1,"日",IF(AK11=2,"月",IF(AK11=3,"火",IF(AK11=4,"水",IF(AK11=5,"木",IF(AK11=6,"金","土"))))))</f>
        <v>月</v>
      </c>
      <c r="AL12" s="83" t="str">
        <f t="shared" ref="AL12" si="16">IF(AL11=1,"日",IF(AL11=2,"月",IF(AL11=3,"火",IF(AL11=4,"水",IF(AL11=5,"木",IF(AL11=6,"金","土"))))))</f>
        <v>火</v>
      </c>
      <c r="AM12" s="83" t="str">
        <f t="shared" ref="AM12" si="17">IF(AM11=1,"日",IF(AM11=2,"月",IF(AM11=3,"火",IF(AM11=4,"水",IF(AM11=5,"木",IF(AM11=6,"金","土"))))))</f>
        <v>水</v>
      </c>
      <c r="AN12" s="83" t="str">
        <f t="shared" ref="AN12" si="18">IF(AN11=1,"日",IF(AN11=2,"月",IF(AN11=3,"火",IF(AN11=4,"水",IF(AN11=5,"木",IF(AN11=6,"金","土"))))))</f>
        <v>木</v>
      </c>
      <c r="AO12" s="83" t="str">
        <f t="shared" ref="AO12" si="19">IF(AO11=1,"日",IF(AO11=2,"月",IF(AO11=3,"火",IF(AO11=4,"水",IF(AO11=5,"木",IF(AO11=6,"金","土"))))))</f>
        <v>金</v>
      </c>
      <c r="AP12" s="83" t="str">
        <f t="shared" ref="AP12" si="20">IF(AP11=1,"日",IF(AP11=2,"月",IF(AP11=3,"火",IF(AP11=4,"水",IF(AP11=5,"木",IF(AP11=6,"金","土"))))))</f>
        <v>土</v>
      </c>
      <c r="AQ12" s="84" t="str">
        <f t="shared" ref="AQ12" si="21">IF(AQ11=1,"日",IF(AQ11=2,"月",IF(AQ11=3,"火",IF(AQ11=4,"水",IF(AQ11=5,"木",IF(AQ11=6,"金","土"))))))</f>
        <v>日</v>
      </c>
      <c r="AR12" s="83" t="str">
        <f>IF(AR11=1,"日",IF(AR11=2,"月",IF(AR11=3,"火",IF(AR11=4,"水",IF(AR11=5,"木",IF(AR11=6,"金",IF(AR11=0,"","土")))))))</f>
        <v/>
      </c>
      <c r="AS12" s="83" t="str">
        <f>IF(AS11=1,"日",IF(AS11=2,"月",IF(AS11=3,"火",IF(AS11=4,"水",IF(AS11=5,"木",IF(AS11=6,"金",IF(AS11=0,"","土")))))))</f>
        <v/>
      </c>
      <c r="AT12" s="86" t="str">
        <f>IF(AT11=1,"日",IF(AT11=2,"月",IF(AT11=3,"火",IF(AT11=4,"水",IF(AT11=5,"木",IF(AT11=6,"金",IF(AT11=0,"","土")))))))</f>
        <v/>
      </c>
      <c r="AU12" s="275"/>
      <c r="AV12" s="276"/>
      <c r="AW12" s="275"/>
      <c r="AX12" s="276"/>
      <c r="AY12" s="239"/>
      <c r="AZ12" s="239"/>
      <c r="BA12" s="239"/>
      <c r="BB12" s="239"/>
      <c r="BC12" s="239"/>
      <c r="BD12" s="239"/>
    </row>
    <row r="13" spans="1:57" ht="39.9" customHeight="1" x14ac:dyDescent="0.45">
      <c r="A13" s="66"/>
      <c r="B13" s="76">
        <v>1</v>
      </c>
      <c r="C13" s="166"/>
      <c r="D13" s="167"/>
      <c r="E13" s="168"/>
      <c r="F13" s="169"/>
      <c r="G13" s="170"/>
      <c r="H13" s="171"/>
      <c r="I13" s="171"/>
      <c r="J13" s="171"/>
      <c r="K13" s="172"/>
      <c r="L13" s="173"/>
      <c r="M13" s="174"/>
      <c r="N13" s="174"/>
      <c r="O13" s="175"/>
      <c r="P13" s="105"/>
      <c r="Q13" s="106"/>
      <c r="R13" s="106"/>
      <c r="S13" s="106"/>
      <c r="T13" s="106"/>
      <c r="U13" s="106"/>
      <c r="V13" s="107"/>
      <c r="W13" s="105"/>
      <c r="X13" s="106"/>
      <c r="Y13" s="106"/>
      <c r="Z13" s="106"/>
      <c r="AA13" s="106"/>
      <c r="AB13" s="106"/>
      <c r="AC13" s="107"/>
      <c r="AD13" s="105"/>
      <c r="AE13" s="106"/>
      <c r="AF13" s="106"/>
      <c r="AG13" s="106"/>
      <c r="AH13" s="106"/>
      <c r="AI13" s="106"/>
      <c r="AJ13" s="107"/>
      <c r="AK13" s="105"/>
      <c r="AL13" s="106"/>
      <c r="AM13" s="106"/>
      <c r="AN13" s="106"/>
      <c r="AO13" s="106"/>
      <c r="AP13" s="106"/>
      <c r="AQ13" s="107"/>
      <c r="AR13" s="105"/>
      <c r="AS13" s="106"/>
      <c r="AT13" s="107"/>
      <c r="AU13" s="194">
        <f>IF($AZ$3="４週",SUM(P13:AQ13),IF($AZ$3="暦月",SUM(P13:AT13),""))</f>
        <v>0</v>
      </c>
      <c r="AV13" s="195"/>
      <c r="AW13" s="196">
        <f t="shared" ref="AW13:AW30" si="22">IF($AZ$3="４週",AU13/4,IF($AZ$3="暦月",AU13/($AZ$6/7),""))</f>
        <v>0</v>
      </c>
      <c r="AX13" s="197"/>
      <c r="AY13" s="136"/>
      <c r="AZ13" s="137"/>
      <c r="BA13" s="137"/>
      <c r="BB13" s="137"/>
      <c r="BC13" s="137"/>
      <c r="BD13" s="138"/>
    </row>
    <row r="14" spans="1:57" ht="39.9" customHeight="1" x14ac:dyDescent="0.45">
      <c r="A14" s="66"/>
      <c r="B14" s="77">
        <f t="shared" ref="B14:B30" si="23">B13+1</f>
        <v>2</v>
      </c>
      <c r="C14" s="132"/>
      <c r="D14" s="133"/>
      <c r="E14" s="134"/>
      <c r="F14" s="135"/>
      <c r="G14" s="139"/>
      <c r="H14" s="140"/>
      <c r="I14" s="140"/>
      <c r="J14" s="140"/>
      <c r="K14" s="141"/>
      <c r="L14" s="142"/>
      <c r="M14" s="143"/>
      <c r="N14" s="143"/>
      <c r="O14" s="144"/>
      <c r="P14" s="108"/>
      <c r="Q14" s="109"/>
      <c r="R14" s="109"/>
      <c r="S14" s="109"/>
      <c r="T14" s="109"/>
      <c r="U14" s="109"/>
      <c r="V14" s="110"/>
      <c r="W14" s="108"/>
      <c r="X14" s="109"/>
      <c r="Y14" s="109"/>
      <c r="Z14" s="109"/>
      <c r="AA14" s="109"/>
      <c r="AB14" s="109"/>
      <c r="AC14" s="110"/>
      <c r="AD14" s="108"/>
      <c r="AE14" s="109"/>
      <c r="AF14" s="109"/>
      <c r="AG14" s="109"/>
      <c r="AH14" s="109"/>
      <c r="AI14" s="109"/>
      <c r="AJ14" s="110"/>
      <c r="AK14" s="108"/>
      <c r="AL14" s="109"/>
      <c r="AM14" s="109"/>
      <c r="AN14" s="109"/>
      <c r="AO14" s="109"/>
      <c r="AP14" s="109"/>
      <c r="AQ14" s="110"/>
      <c r="AR14" s="108"/>
      <c r="AS14" s="109"/>
      <c r="AT14" s="110"/>
      <c r="AU14" s="160">
        <f>IF($AZ$3="４週",SUM(P14:AQ14),IF($AZ$3="暦月",SUM(P14:AT14),""))</f>
        <v>0</v>
      </c>
      <c r="AV14" s="161"/>
      <c r="AW14" s="158">
        <f t="shared" si="22"/>
        <v>0</v>
      </c>
      <c r="AX14" s="159"/>
      <c r="AY14" s="129"/>
      <c r="AZ14" s="130"/>
      <c r="BA14" s="130"/>
      <c r="BB14" s="130"/>
      <c r="BC14" s="130"/>
      <c r="BD14" s="131"/>
    </row>
    <row r="15" spans="1:57" ht="39.9" customHeight="1" x14ac:dyDescent="0.45">
      <c r="A15" s="66"/>
      <c r="B15" s="77">
        <f t="shared" si="23"/>
        <v>3</v>
      </c>
      <c r="C15" s="132"/>
      <c r="D15" s="133"/>
      <c r="E15" s="134"/>
      <c r="F15" s="135"/>
      <c r="G15" s="139"/>
      <c r="H15" s="140"/>
      <c r="I15" s="140"/>
      <c r="J15" s="140"/>
      <c r="K15" s="141"/>
      <c r="L15" s="142"/>
      <c r="M15" s="143"/>
      <c r="N15" s="143"/>
      <c r="O15" s="144"/>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160">
        <f>IF($AZ$3="４週",SUM(P15:AQ15),IF($AZ$3="暦月",SUM(P15:AT15),""))</f>
        <v>0</v>
      </c>
      <c r="AV15" s="161"/>
      <c r="AW15" s="158">
        <f t="shared" si="22"/>
        <v>0</v>
      </c>
      <c r="AX15" s="159"/>
      <c r="AY15" s="129"/>
      <c r="AZ15" s="130"/>
      <c r="BA15" s="130"/>
      <c r="BB15" s="130"/>
      <c r="BC15" s="130"/>
      <c r="BD15" s="131"/>
    </row>
    <row r="16" spans="1:57" ht="39.9" customHeight="1" x14ac:dyDescent="0.45">
      <c r="A16" s="66"/>
      <c r="B16" s="77">
        <f t="shared" si="23"/>
        <v>4</v>
      </c>
      <c r="C16" s="132"/>
      <c r="D16" s="133"/>
      <c r="E16" s="134"/>
      <c r="F16" s="135"/>
      <c r="G16" s="139"/>
      <c r="H16" s="140"/>
      <c r="I16" s="140"/>
      <c r="J16" s="140"/>
      <c r="K16" s="141"/>
      <c r="L16" s="142"/>
      <c r="M16" s="143"/>
      <c r="N16" s="143"/>
      <c r="O16" s="144"/>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160">
        <f>IF($AZ$3="４週",SUM(P16:AQ16),IF($AZ$3="暦月",SUM(P16:AT16),""))</f>
        <v>0</v>
      </c>
      <c r="AV16" s="161"/>
      <c r="AW16" s="158">
        <f t="shared" si="22"/>
        <v>0</v>
      </c>
      <c r="AX16" s="159"/>
      <c r="AY16" s="129"/>
      <c r="AZ16" s="130"/>
      <c r="BA16" s="130"/>
      <c r="BB16" s="130"/>
      <c r="BC16" s="130"/>
      <c r="BD16" s="131"/>
    </row>
    <row r="17" spans="1:56" ht="39.9" customHeight="1" x14ac:dyDescent="0.45">
      <c r="A17" s="66"/>
      <c r="B17" s="77">
        <f t="shared" si="23"/>
        <v>5</v>
      </c>
      <c r="C17" s="132"/>
      <c r="D17" s="133"/>
      <c r="E17" s="134"/>
      <c r="F17" s="135"/>
      <c r="G17" s="139"/>
      <c r="H17" s="140"/>
      <c r="I17" s="140"/>
      <c r="J17" s="140"/>
      <c r="K17" s="141"/>
      <c r="L17" s="142"/>
      <c r="M17" s="143"/>
      <c r="N17" s="143"/>
      <c r="O17" s="144"/>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160">
        <f t="shared" ref="AU17:AU30" si="24">IF($AZ$3="４週",SUM(P17:AQ17),IF($AZ$3="暦月",SUM(P17:AT17),""))</f>
        <v>0</v>
      </c>
      <c r="AV17" s="161"/>
      <c r="AW17" s="158">
        <f t="shared" si="22"/>
        <v>0</v>
      </c>
      <c r="AX17" s="159"/>
      <c r="AY17" s="129"/>
      <c r="AZ17" s="130"/>
      <c r="BA17" s="130"/>
      <c r="BB17" s="130"/>
      <c r="BC17" s="130"/>
      <c r="BD17" s="131"/>
    </row>
    <row r="18" spans="1:56" ht="39.9" customHeight="1" x14ac:dyDescent="0.45">
      <c r="A18" s="66"/>
      <c r="B18" s="77">
        <f t="shared" si="23"/>
        <v>6</v>
      </c>
      <c r="C18" s="132"/>
      <c r="D18" s="133"/>
      <c r="E18" s="134"/>
      <c r="F18" s="135"/>
      <c r="G18" s="139"/>
      <c r="H18" s="140"/>
      <c r="I18" s="140"/>
      <c r="J18" s="140"/>
      <c r="K18" s="141"/>
      <c r="L18" s="142"/>
      <c r="M18" s="143"/>
      <c r="N18" s="143"/>
      <c r="O18" s="144"/>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60">
        <f t="shared" si="24"/>
        <v>0</v>
      </c>
      <c r="AV18" s="161"/>
      <c r="AW18" s="158">
        <f t="shared" si="22"/>
        <v>0</v>
      </c>
      <c r="AX18" s="159"/>
      <c r="AY18" s="129"/>
      <c r="AZ18" s="130"/>
      <c r="BA18" s="130"/>
      <c r="BB18" s="130"/>
      <c r="BC18" s="130"/>
      <c r="BD18" s="131"/>
    </row>
    <row r="19" spans="1:56" ht="39.9" customHeight="1" x14ac:dyDescent="0.45">
      <c r="A19" s="66"/>
      <c r="B19" s="77">
        <f t="shared" si="23"/>
        <v>7</v>
      </c>
      <c r="C19" s="132"/>
      <c r="D19" s="133"/>
      <c r="E19" s="134"/>
      <c r="F19" s="135"/>
      <c r="G19" s="139"/>
      <c r="H19" s="140"/>
      <c r="I19" s="140"/>
      <c r="J19" s="140"/>
      <c r="K19" s="141"/>
      <c r="L19" s="142"/>
      <c r="M19" s="143"/>
      <c r="N19" s="143"/>
      <c r="O19" s="144"/>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60">
        <f>IF($AZ$3="４週",SUM(P19:AQ19),IF($AZ$3="暦月",SUM(P19:AT19),""))</f>
        <v>0</v>
      </c>
      <c r="AV19" s="161"/>
      <c r="AW19" s="158">
        <f t="shared" si="22"/>
        <v>0</v>
      </c>
      <c r="AX19" s="159"/>
      <c r="AY19" s="129"/>
      <c r="AZ19" s="130"/>
      <c r="BA19" s="130"/>
      <c r="BB19" s="130"/>
      <c r="BC19" s="130"/>
      <c r="BD19" s="131"/>
    </row>
    <row r="20" spans="1:56" ht="39.9" customHeight="1" x14ac:dyDescent="0.45">
      <c r="A20" s="66"/>
      <c r="B20" s="77">
        <f t="shared" si="23"/>
        <v>8</v>
      </c>
      <c r="C20" s="132"/>
      <c r="D20" s="133"/>
      <c r="E20" s="134"/>
      <c r="F20" s="135"/>
      <c r="G20" s="139"/>
      <c r="H20" s="140"/>
      <c r="I20" s="140"/>
      <c r="J20" s="140"/>
      <c r="K20" s="141"/>
      <c r="L20" s="142"/>
      <c r="M20" s="143"/>
      <c r="N20" s="143"/>
      <c r="O20" s="144"/>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60">
        <f t="shared" si="24"/>
        <v>0</v>
      </c>
      <c r="AV20" s="161"/>
      <c r="AW20" s="158">
        <f t="shared" si="22"/>
        <v>0</v>
      </c>
      <c r="AX20" s="159"/>
      <c r="AY20" s="129"/>
      <c r="AZ20" s="130"/>
      <c r="BA20" s="130"/>
      <c r="BB20" s="130"/>
      <c r="BC20" s="130"/>
      <c r="BD20" s="131"/>
    </row>
    <row r="21" spans="1:56" ht="39.9" customHeight="1" x14ac:dyDescent="0.45">
      <c r="A21" s="66"/>
      <c r="B21" s="77">
        <f t="shared" si="23"/>
        <v>9</v>
      </c>
      <c r="C21" s="132"/>
      <c r="D21" s="133"/>
      <c r="E21" s="134"/>
      <c r="F21" s="135"/>
      <c r="G21" s="139"/>
      <c r="H21" s="140"/>
      <c r="I21" s="140"/>
      <c r="J21" s="140"/>
      <c r="K21" s="141"/>
      <c r="L21" s="142"/>
      <c r="M21" s="143"/>
      <c r="N21" s="143"/>
      <c r="O21" s="144"/>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60">
        <f t="shared" si="24"/>
        <v>0</v>
      </c>
      <c r="AV21" s="161"/>
      <c r="AW21" s="158">
        <f t="shared" si="22"/>
        <v>0</v>
      </c>
      <c r="AX21" s="159"/>
      <c r="AY21" s="129"/>
      <c r="AZ21" s="130"/>
      <c r="BA21" s="130"/>
      <c r="BB21" s="130"/>
      <c r="BC21" s="130"/>
      <c r="BD21" s="131"/>
    </row>
    <row r="22" spans="1:56" ht="39.9" customHeight="1" x14ac:dyDescent="0.45">
      <c r="A22" s="66"/>
      <c r="B22" s="77">
        <f t="shared" si="23"/>
        <v>10</v>
      </c>
      <c r="C22" s="132"/>
      <c r="D22" s="133"/>
      <c r="E22" s="134"/>
      <c r="F22" s="135"/>
      <c r="G22" s="139"/>
      <c r="H22" s="140"/>
      <c r="I22" s="140"/>
      <c r="J22" s="140"/>
      <c r="K22" s="141"/>
      <c r="L22" s="142"/>
      <c r="M22" s="143"/>
      <c r="N22" s="143"/>
      <c r="O22" s="144"/>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160">
        <f t="shared" si="24"/>
        <v>0</v>
      </c>
      <c r="AV22" s="161"/>
      <c r="AW22" s="158">
        <f t="shared" si="22"/>
        <v>0</v>
      </c>
      <c r="AX22" s="159"/>
      <c r="AY22" s="129"/>
      <c r="AZ22" s="130"/>
      <c r="BA22" s="130"/>
      <c r="BB22" s="130"/>
      <c r="BC22" s="130"/>
      <c r="BD22" s="131"/>
    </row>
    <row r="23" spans="1:56" ht="39.9" customHeight="1" x14ac:dyDescent="0.45">
      <c r="A23" s="66"/>
      <c r="B23" s="77">
        <f t="shared" si="23"/>
        <v>11</v>
      </c>
      <c r="C23" s="132"/>
      <c r="D23" s="133"/>
      <c r="E23" s="134"/>
      <c r="F23" s="135"/>
      <c r="G23" s="139"/>
      <c r="H23" s="140"/>
      <c r="I23" s="140"/>
      <c r="J23" s="140"/>
      <c r="K23" s="141"/>
      <c r="L23" s="142"/>
      <c r="M23" s="143"/>
      <c r="N23" s="143"/>
      <c r="O23" s="144"/>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160">
        <f t="shared" si="24"/>
        <v>0</v>
      </c>
      <c r="AV23" s="161"/>
      <c r="AW23" s="158">
        <f t="shared" si="22"/>
        <v>0</v>
      </c>
      <c r="AX23" s="159"/>
      <c r="AY23" s="129"/>
      <c r="AZ23" s="130"/>
      <c r="BA23" s="130"/>
      <c r="BB23" s="130"/>
      <c r="BC23" s="130"/>
      <c r="BD23" s="131"/>
    </row>
    <row r="24" spans="1:56" ht="39.9" customHeight="1" x14ac:dyDescent="0.45">
      <c r="A24" s="66"/>
      <c r="B24" s="77">
        <f t="shared" si="23"/>
        <v>12</v>
      </c>
      <c r="C24" s="132"/>
      <c r="D24" s="133"/>
      <c r="E24" s="134"/>
      <c r="F24" s="135"/>
      <c r="G24" s="139"/>
      <c r="H24" s="140"/>
      <c r="I24" s="140"/>
      <c r="J24" s="140"/>
      <c r="K24" s="141"/>
      <c r="L24" s="142"/>
      <c r="M24" s="143"/>
      <c r="N24" s="143"/>
      <c r="O24" s="144"/>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160">
        <f t="shared" si="24"/>
        <v>0</v>
      </c>
      <c r="AV24" s="161"/>
      <c r="AW24" s="158">
        <f t="shared" si="22"/>
        <v>0</v>
      </c>
      <c r="AX24" s="159"/>
      <c r="AY24" s="129"/>
      <c r="AZ24" s="130"/>
      <c r="BA24" s="130"/>
      <c r="BB24" s="130"/>
      <c r="BC24" s="130"/>
      <c r="BD24" s="131"/>
    </row>
    <row r="25" spans="1:56" ht="39.9" customHeight="1" x14ac:dyDescent="0.45">
      <c r="A25" s="66"/>
      <c r="B25" s="77">
        <f t="shared" si="23"/>
        <v>13</v>
      </c>
      <c r="C25" s="132"/>
      <c r="D25" s="133"/>
      <c r="E25" s="134"/>
      <c r="F25" s="135"/>
      <c r="G25" s="139"/>
      <c r="H25" s="140"/>
      <c r="I25" s="140"/>
      <c r="J25" s="140"/>
      <c r="K25" s="141"/>
      <c r="L25" s="142"/>
      <c r="M25" s="143"/>
      <c r="N25" s="143"/>
      <c r="O25" s="144"/>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160">
        <f t="shared" si="24"/>
        <v>0</v>
      </c>
      <c r="AV25" s="161"/>
      <c r="AW25" s="158">
        <f t="shared" si="22"/>
        <v>0</v>
      </c>
      <c r="AX25" s="159"/>
      <c r="AY25" s="129"/>
      <c r="AZ25" s="130"/>
      <c r="BA25" s="130"/>
      <c r="BB25" s="130"/>
      <c r="BC25" s="130"/>
      <c r="BD25" s="131"/>
    </row>
    <row r="26" spans="1:56" ht="39.9" customHeight="1" x14ac:dyDescent="0.45">
      <c r="A26" s="66"/>
      <c r="B26" s="77">
        <f t="shared" si="23"/>
        <v>14</v>
      </c>
      <c r="C26" s="132"/>
      <c r="D26" s="133"/>
      <c r="E26" s="134"/>
      <c r="F26" s="135"/>
      <c r="G26" s="139"/>
      <c r="H26" s="140"/>
      <c r="I26" s="140"/>
      <c r="J26" s="140"/>
      <c r="K26" s="141"/>
      <c r="L26" s="142"/>
      <c r="M26" s="143"/>
      <c r="N26" s="143"/>
      <c r="O26" s="144"/>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160">
        <f t="shared" si="24"/>
        <v>0</v>
      </c>
      <c r="AV26" s="161"/>
      <c r="AW26" s="158">
        <f t="shared" si="22"/>
        <v>0</v>
      </c>
      <c r="AX26" s="159"/>
      <c r="AY26" s="129"/>
      <c r="AZ26" s="130"/>
      <c r="BA26" s="130"/>
      <c r="BB26" s="130"/>
      <c r="BC26" s="130"/>
      <c r="BD26" s="131"/>
    </row>
    <row r="27" spans="1:56" ht="39.9" customHeight="1" x14ac:dyDescent="0.45">
      <c r="A27" s="66"/>
      <c r="B27" s="77">
        <f t="shared" si="23"/>
        <v>15</v>
      </c>
      <c r="C27" s="132"/>
      <c r="D27" s="133"/>
      <c r="E27" s="134"/>
      <c r="F27" s="135"/>
      <c r="G27" s="139"/>
      <c r="H27" s="140"/>
      <c r="I27" s="140"/>
      <c r="J27" s="140"/>
      <c r="K27" s="141"/>
      <c r="L27" s="142"/>
      <c r="M27" s="143"/>
      <c r="N27" s="143"/>
      <c r="O27" s="144"/>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160">
        <f t="shared" si="24"/>
        <v>0</v>
      </c>
      <c r="AV27" s="161"/>
      <c r="AW27" s="158">
        <f t="shared" si="22"/>
        <v>0</v>
      </c>
      <c r="AX27" s="159"/>
      <c r="AY27" s="129"/>
      <c r="AZ27" s="130"/>
      <c r="BA27" s="130"/>
      <c r="BB27" s="130"/>
      <c r="BC27" s="130"/>
      <c r="BD27" s="131"/>
    </row>
    <row r="28" spans="1:56" ht="39.9" customHeight="1" x14ac:dyDescent="0.45">
      <c r="A28" s="66"/>
      <c r="B28" s="77">
        <f t="shared" si="23"/>
        <v>16</v>
      </c>
      <c r="C28" s="132"/>
      <c r="D28" s="133"/>
      <c r="E28" s="134"/>
      <c r="F28" s="135"/>
      <c r="G28" s="139"/>
      <c r="H28" s="140"/>
      <c r="I28" s="140"/>
      <c r="J28" s="140"/>
      <c r="K28" s="141"/>
      <c r="L28" s="142"/>
      <c r="M28" s="143"/>
      <c r="N28" s="143"/>
      <c r="O28" s="144"/>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160">
        <f t="shared" si="24"/>
        <v>0</v>
      </c>
      <c r="AV28" s="161"/>
      <c r="AW28" s="158">
        <f t="shared" si="22"/>
        <v>0</v>
      </c>
      <c r="AX28" s="159"/>
      <c r="AY28" s="129"/>
      <c r="AZ28" s="130"/>
      <c r="BA28" s="130"/>
      <c r="BB28" s="130"/>
      <c r="BC28" s="130"/>
      <c r="BD28" s="131"/>
    </row>
    <row r="29" spans="1:56" ht="39.9" customHeight="1" x14ac:dyDescent="0.45">
      <c r="A29" s="66"/>
      <c r="B29" s="77">
        <f t="shared" si="23"/>
        <v>17</v>
      </c>
      <c r="C29" s="132"/>
      <c r="D29" s="133"/>
      <c r="E29" s="134"/>
      <c r="F29" s="135"/>
      <c r="G29" s="139"/>
      <c r="H29" s="140"/>
      <c r="I29" s="140"/>
      <c r="J29" s="140"/>
      <c r="K29" s="141"/>
      <c r="L29" s="142"/>
      <c r="M29" s="143"/>
      <c r="N29" s="143"/>
      <c r="O29" s="144"/>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160">
        <f t="shared" si="24"/>
        <v>0</v>
      </c>
      <c r="AV29" s="161"/>
      <c r="AW29" s="158">
        <f t="shared" si="22"/>
        <v>0</v>
      </c>
      <c r="AX29" s="159"/>
      <c r="AY29" s="129"/>
      <c r="AZ29" s="130"/>
      <c r="BA29" s="130"/>
      <c r="BB29" s="130"/>
      <c r="BC29" s="130"/>
      <c r="BD29" s="131"/>
    </row>
    <row r="30" spans="1:56" ht="39.9" customHeight="1" thickBot="1" x14ac:dyDescent="0.5">
      <c r="A30" s="66"/>
      <c r="B30" s="78">
        <f t="shared" si="23"/>
        <v>18</v>
      </c>
      <c r="C30" s="145"/>
      <c r="D30" s="146"/>
      <c r="E30" s="147"/>
      <c r="F30" s="148"/>
      <c r="G30" s="149"/>
      <c r="H30" s="150"/>
      <c r="I30" s="150"/>
      <c r="J30" s="150"/>
      <c r="K30" s="151"/>
      <c r="L30" s="152"/>
      <c r="M30" s="153"/>
      <c r="N30" s="153"/>
      <c r="O30" s="154"/>
      <c r="P30" s="111"/>
      <c r="Q30" s="112"/>
      <c r="R30" s="112"/>
      <c r="S30" s="112"/>
      <c r="T30" s="112"/>
      <c r="U30" s="112"/>
      <c r="V30" s="113"/>
      <c r="W30" s="111"/>
      <c r="X30" s="112"/>
      <c r="Y30" s="112"/>
      <c r="Z30" s="112"/>
      <c r="AA30" s="112"/>
      <c r="AB30" s="112"/>
      <c r="AC30" s="113"/>
      <c r="AD30" s="111"/>
      <c r="AE30" s="112"/>
      <c r="AF30" s="112"/>
      <c r="AG30" s="112"/>
      <c r="AH30" s="112"/>
      <c r="AI30" s="112"/>
      <c r="AJ30" s="113"/>
      <c r="AK30" s="111"/>
      <c r="AL30" s="112"/>
      <c r="AM30" s="112"/>
      <c r="AN30" s="112"/>
      <c r="AO30" s="112"/>
      <c r="AP30" s="112"/>
      <c r="AQ30" s="113"/>
      <c r="AR30" s="111"/>
      <c r="AS30" s="112"/>
      <c r="AT30" s="113"/>
      <c r="AU30" s="162">
        <f t="shared" si="24"/>
        <v>0</v>
      </c>
      <c r="AV30" s="163"/>
      <c r="AW30" s="164">
        <f t="shared" si="22"/>
        <v>0</v>
      </c>
      <c r="AX30" s="165"/>
      <c r="AY30" s="155"/>
      <c r="AZ30" s="156"/>
      <c r="BA30" s="156"/>
      <c r="BB30" s="156"/>
      <c r="BC30" s="156"/>
      <c r="BD30" s="157"/>
    </row>
    <row r="31" spans="1:56" ht="20.25" customHeight="1" x14ac:dyDescent="0.45">
      <c r="A31" s="66"/>
      <c r="B31" s="66"/>
      <c r="C31" s="70"/>
      <c r="D31" s="71"/>
      <c r="E31" s="72"/>
      <c r="F31" s="68"/>
      <c r="G31" s="68"/>
      <c r="H31" s="68"/>
      <c r="I31" s="68"/>
      <c r="J31" s="68"/>
      <c r="K31" s="68"/>
      <c r="L31" s="68"/>
      <c r="M31" s="68"/>
      <c r="N31" s="68"/>
      <c r="O31" s="68"/>
      <c r="P31" s="68"/>
      <c r="Q31" s="68"/>
      <c r="R31" s="68"/>
      <c r="S31" s="68"/>
      <c r="T31" s="68"/>
      <c r="U31" s="68"/>
      <c r="V31" s="68"/>
      <c r="W31" s="68"/>
      <c r="X31" s="68"/>
      <c r="Y31" s="68"/>
      <c r="Z31" s="68"/>
      <c r="AA31" s="68"/>
      <c r="AB31" s="68"/>
      <c r="AC31" s="73"/>
      <c r="AD31" s="68"/>
      <c r="AE31" s="68"/>
      <c r="AF31" s="68"/>
      <c r="AG31" s="68"/>
      <c r="AH31" s="68"/>
      <c r="AI31" s="68"/>
      <c r="AJ31" s="68"/>
      <c r="AK31" s="68"/>
      <c r="AL31" s="68"/>
      <c r="AM31" s="68"/>
      <c r="AN31" s="68"/>
      <c r="AO31" s="68"/>
      <c r="AP31" s="68"/>
      <c r="AQ31" s="68"/>
      <c r="AR31" s="68"/>
      <c r="AS31" s="68"/>
      <c r="AT31" s="68"/>
      <c r="AU31" s="68"/>
      <c r="AV31" s="66"/>
      <c r="AW31" s="66"/>
      <c r="AX31" s="66"/>
      <c r="AY31" s="66"/>
      <c r="AZ31" s="66"/>
      <c r="BA31" s="66"/>
      <c r="BB31" s="66"/>
      <c r="BC31" s="66"/>
      <c r="BD31" s="66"/>
    </row>
    <row r="32" spans="1:56" ht="20.25" customHeight="1" x14ac:dyDescent="0.45">
      <c r="A32" s="66"/>
      <c r="B32" s="66"/>
      <c r="C32" s="62" t="s">
        <v>123</v>
      </c>
      <c r="D32" s="71"/>
      <c r="E32" s="72"/>
      <c r="F32" s="68"/>
      <c r="G32" s="68"/>
      <c r="H32" s="68"/>
      <c r="I32" s="68"/>
      <c r="J32" s="68"/>
      <c r="K32" s="68"/>
      <c r="L32" s="68"/>
      <c r="M32" s="68"/>
      <c r="N32" s="68"/>
      <c r="O32" s="68"/>
      <c r="P32" s="68"/>
      <c r="Q32" s="68"/>
      <c r="R32" s="68"/>
      <c r="S32" s="68"/>
      <c r="T32" s="68"/>
      <c r="U32" s="68"/>
      <c r="V32" s="68"/>
      <c r="W32" s="68"/>
      <c r="X32" s="68"/>
      <c r="Y32" s="68"/>
      <c r="Z32" s="68"/>
      <c r="AA32" s="68"/>
      <c r="AB32" s="68"/>
      <c r="AC32" s="73"/>
      <c r="AD32" s="68"/>
      <c r="AE32" s="68"/>
      <c r="AF32" s="68"/>
      <c r="AG32" s="68"/>
      <c r="AH32" s="68"/>
      <c r="AI32" s="68"/>
      <c r="AJ32" s="68"/>
      <c r="AK32" s="68"/>
      <c r="AL32" s="68"/>
      <c r="AM32" s="68"/>
      <c r="AN32" s="68"/>
      <c r="AO32" s="68"/>
      <c r="AP32" s="68"/>
      <c r="AQ32" s="68"/>
      <c r="AR32" s="68"/>
      <c r="AS32" s="68"/>
      <c r="AT32" s="68"/>
      <c r="AU32" s="68"/>
      <c r="AV32" s="66"/>
      <c r="AW32" s="66"/>
      <c r="AX32" s="66"/>
      <c r="AY32" s="66"/>
      <c r="AZ32" s="66"/>
      <c r="BA32" s="66"/>
      <c r="BB32" s="66"/>
      <c r="BC32" s="66"/>
      <c r="BD32" s="66"/>
    </row>
    <row r="33" spans="1:56" ht="20.25" customHeight="1" x14ac:dyDescent="0.45">
      <c r="A33" s="66"/>
      <c r="B33" s="66"/>
      <c r="C33" s="62" t="s">
        <v>117</v>
      </c>
      <c r="D33" s="87"/>
      <c r="E33" s="87"/>
      <c r="F33" s="88"/>
      <c r="G33" s="88"/>
      <c r="H33" s="88"/>
      <c r="I33" s="88"/>
      <c r="J33" s="88"/>
      <c r="K33" s="88"/>
      <c r="L33" s="88"/>
      <c r="M33" s="88"/>
      <c r="N33" s="88"/>
      <c r="O33" s="88"/>
      <c r="P33" s="88"/>
      <c r="Q33" s="88" t="s">
        <v>103</v>
      </c>
      <c r="R33" s="88"/>
      <c r="S33" s="88"/>
      <c r="T33" s="88"/>
      <c r="U33" s="88"/>
      <c r="V33" s="88"/>
      <c r="W33" s="88"/>
      <c r="X33" s="88"/>
      <c r="Y33" s="88"/>
      <c r="Z33" s="88"/>
      <c r="AA33" s="90"/>
      <c r="AB33" s="88"/>
      <c r="AC33" s="88"/>
      <c r="AD33" s="88"/>
      <c r="AE33" s="88"/>
      <c r="AF33" s="88"/>
      <c r="AG33" s="88"/>
      <c r="AH33" s="88"/>
      <c r="AI33" s="88" t="s">
        <v>77</v>
      </c>
      <c r="AJ33" s="88"/>
      <c r="AK33" s="88"/>
      <c r="AL33" s="88"/>
      <c r="AM33" s="88"/>
      <c r="AN33" s="88"/>
      <c r="AO33" s="93"/>
      <c r="AP33" s="93"/>
      <c r="AQ33" s="93"/>
      <c r="AR33" s="93"/>
      <c r="AS33" s="94"/>
      <c r="AT33" s="93"/>
      <c r="AU33" s="93"/>
      <c r="AV33" s="93"/>
      <c r="AW33" s="93"/>
      <c r="AX33" s="66"/>
      <c r="AY33" s="66"/>
      <c r="AZ33" s="66"/>
      <c r="BA33" s="66"/>
      <c r="BB33" s="66"/>
      <c r="BC33" s="66"/>
      <c r="BD33" s="66"/>
    </row>
    <row r="34" spans="1:56" ht="20.25" customHeight="1" x14ac:dyDescent="0.45">
      <c r="A34" s="66"/>
      <c r="B34" s="66"/>
      <c r="C34" s="62" t="s">
        <v>34</v>
      </c>
      <c r="D34" s="87"/>
      <c r="E34" s="87"/>
      <c r="F34" s="88"/>
      <c r="G34" s="88"/>
      <c r="H34" s="88"/>
      <c r="I34" s="88"/>
      <c r="J34" s="88"/>
      <c r="K34" s="88"/>
      <c r="L34" s="230" t="s">
        <v>28</v>
      </c>
      <c r="M34" s="230"/>
      <c r="N34" s="88"/>
      <c r="O34" s="88"/>
      <c r="P34" s="88"/>
      <c r="Q34" s="88"/>
      <c r="R34" s="203" t="s">
        <v>41</v>
      </c>
      <c r="S34" s="203"/>
      <c r="T34" s="203" t="s">
        <v>42</v>
      </c>
      <c r="U34" s="203"/>
      <c r="V34" s="203"/>
      <c r="W34" s="203"/>
      <c r="X34" s="88"/>
      <c r="Y34" s="235" t="s">
        <v>45</v>
      </c>
      <c r="Z34" s="235"/>
      <c r="AA34" s="235"/>
      <c r="AB34" s="235"/>
      <c r="AC34" s="62"/>
      <c r="AD34" s="62"/>
      <c r="AE34" s="92" t="s">
        <v>54</v>
      </c>
      <c r="AF34" s="92"/>
      <c r="AG34" s="88"/>
      <c r="AH34" s="88"/>
      <c r="AI34" s="206" t="s">
        <v>7</v>
      </c>
      <c r="AJ34" s="207"/>
      <c r="AK34" s="206" t="s">
        <v>8</v>
      </c>
      <c r="AL34" s="214"/>
      <c r="AM34" s="214"/>
      <c r="AN34" s="207"/>
      <c r="AO34" s="93"/>
      <c r="AP34" s="93"/>
      <c r="AQ34" s="93"/>
      <c r="AR34" s="93"/>
      <c r="AS34" s="236"/>
      <c r="AT34" s="236"/>
      <c r="AU34" s="93"/>
      <c r="AV34" s="93"/>
      <c r="AW34" s="93"/>
      <c r="AX34" s="66"/>
      <c r="AY34" s="66"/>
      <c r="AZ34" s="66"/>
      <c r="BA34" s="66"/>
      <c r="BB34" s="66"/>
      <c r="BC34" s="66"/>
      <c r="BD34" s="66"/>
    </row>
    <row r="35" spans="1:56" ht="20.25" customHeight="1" x14ac:dyDescent="0.45">
      <c r="A35" s="66"/>
      <c r="B35" s="66"/>
      <c r="C35" s="224"/>
      <c r="D35" s="225"/>
      <c r="E35" s="226"/>
      <c r="F35" s="228">
        <f>IF(AB2=1,10,IF(AB2=2,11,IF(AB2=3,12,AB2-3)))</f>
        <v>1</v>
      </c>
      <c r="G35" s="229"/>
      <c r="H35" s="228">
        <f>IF(AB2=1,11,IF(AB2=2,12,AB2-2))</f>
        <v>2</v>
      </c>
      <c r="I35" s="229"/>
      <c r="J35" s="228">
        <f>IF(AB2=1,12,AB2-1)</f>
        <v>3</v>
      </c>
      <c r="K35" s="229"/>
      <c r="L35" s="206" t="s">
        <v>27</v>
      </c>
      <c r="M35" s="207"/>
      <c r="N35" s="88"/>
      <c r="O35" s="88"/>
      <c r="P35" s="88"/>
      <c r="Q35" s="88"/>
      <c r="R35" s="215"/>
      <c r="S35" s="215"/>
      <c r="T35" s="215" t="s">
        <v>43</v>
      </c>
      <c r="U35" s="215"/>
      <c r="V35" s="215" t="s">
        <v>44</v>
      </c>
      <c r="W35" s="215"/>
      <c r="X35" s="88"/>
      <c r="Y35" s="215" t="s">
        <v>43</v>
      </c>
      <c r="Z35" s="215"/>
      <c r="AA35" s="215" t="s">
        <v>44</v>
      </c>
      <c r="AB35" s="215"/>
      <c r="AC35" s="62"/>
      <c r="AD35" s="62"/>
      <c r="AE35" s="92" t="s">
        <v>50</v>
      </c>
      <c r="AF35" s="92"/>
      <c r="AG35" s="88"/>
      <c r="AH35" s="88"/>
      <c r="AI35" s="206" t="s">
        <v>3</v>
      </c>
      <c r="AJ35" s="207"/>
      <c r="AK35" s="206" t="s">
        <v>58</v>
      </c>
      <c r="AL35" s="214"/>
      <c r="AM35" s="214"/>
      <c r="AN35" s="207"/>
      <c r="AO35" s="95"/>
      <c r="AP35" s="95"/>
      <c r="AQ35" s="93"/>
      <c r="AR35" s="96"/>
      <c r="AS35" s="237"/>
      <c r="AT35" s="237"/>
      <c r="AU35" s="93"/>
      <c r="AV35" s="93"/>
      <c r="AW35" s="93"/>
      <c r="AX35" s="66"/>
      <c r="AY35" s="66"/>
      <c r="AZ35" s="66"/>
      <c r="BA35" s="66"/>
      <c r="BB35" s="66"/>
      <c r="BC35" s="66"/>
      <c r="BD35" s="66"/>
    </row>
    <row r="36" spans="1:56" ht="20.25" customHeight="1" x14ac:dyDescent="0.45">
      <c r="A36" s="66"/>
      <c r="B36" s="66"/>
      <c r="C36" s="224" t="s">
        <v>84</v>
      </c>
      <c r="D36" s="225"/>
      <c r="E36" s="226"/>
      <c r="F36" s="242"/>
      <c r="G36" s="242"/>
      <c r="H36" s="242"/>
      <c r="I36" s="242"/>
      <c r="J36" s="242"/>
      <c r="K36" s="242"/>
      <c r="L36" s="198">
        <f>SUM(F36:K36)</f>
        <v>0</v>
      </c>
      <c r="M36" s="198"/>
      <c r="N36" s="88"/>
      <c r="O36" s="88"/>
      <c r="P36" s="88"/>
      <c r="Q36" s="88"/>
      <c r="R36" s="206" t="s">
        <v>3</v>
      </c>
      <c r="S36" s="207"/>
      <c r="T36" s="201">
        <f>SUMIFS($AU$13:$AV$30,$C$13:$D$30,"訪問介護員",$E$13:$F$30,"A")+SUMIFS($AU$13:$AV$30,$C$13:$D$30,"サービス提供責任者",$E$13:$F$30,"A")</f>
        <v>0</v>
      </c>
      <c r="U36" s="202"/>
      <c r="V36" s="208">
        <f>SUMIFS($AW$13:$AX$30,$C$13:$D$30,"訪問介護員",$E$13:$F$30,"A")+SUMIFS($AW$13:$AX$30,$C$13:$D$30,"サービス提供責任者",$E$13:$F$30,"A")</f>
        <v>0</v>
      </c>
      <c r="W36" s="209"/>
      <c r="X36" s="88"/>
      <c r="Y36" s="199">
        <v>0</v>
      </c>
      <c r="Z36" s="200"/>
      <c r="AA36" s="210">
        <v>0</v>
      </c>
      <c r="AB36" s="211"/>
      <c r="AC36" s="62"/>
      <c r="AD36" s="62"/>
      <c r="AE36" s="199">
        <v>0</v>
      </c>
      <c r="AF36" s="200"/>
      <c r="AG36" s="88"/>
      <c r="AH36" s="88"/>
      <c r="AI36" s="206" t="s">
        <v>4</v>
      </c>
      <c r="AJ36" s="207"/>
      <c r="AK36" s="206" t="s">
        <v>59</v>
      </c>
      <c r="AL36" s="214"/>
      <c r="AM36" s="214"/>
      <c r="AN36" s="207"/>
      <c r="AO36" s="96"/>
      <c r="AP36" s="93"/>
      <c r="AQ36" s="227"/>
      <c r="AR36" s="227"/>
      <c r="AS36" s="227"/>
      <c r="AT36" s="227"/>
      <c r="AU36" s="93"/>
      <c r="AV36" s="93"/>
      <c r="AW36" s="93"/>
      <c r="AX36" s="66"/>
      <c r="AY36" s="66"/>
      <c r="AZ36" s="66"/>
      <c r="BA36" s="66"/>
      <c r="BB36" s="66"/>
      <c r="BC36" s="66"/>
      <c r="BD36" s="66"/>
    </row>
    <row r="37" spans="1:56" ht="20.25" customHeight="1" x14ac:dyDescent="0.45">
      <c r="A37" s="66"/>
      <c r="B37" s="66"/>
      <c r="C37" s="224" t="s">
        <v>85</v>
      </c>
      <c r="D37" s="225"/>
      <c r="E37" s="226"/>
      <c r="F37" s="243"/>
      <c r="G37" s="244"/>
      <c r="H37" s="243"/>
      <c r="I37" s="244"/>
      <c r="J37" s="243"/>
      <c r="K37" s="244"/>
      <c r="L37" s="240">
        <f>SUM(F37:K37)</f>
        <v>0</v>
      </c>
      <c r="M37" s="241"/>
      <c r="N37" s="88"/>
      <c r="O37" s="88"/>
      <c r="P37" s="88"/>
      <c r="Q37" s="88"/>
      <c r="R37" s="206" t="s">
        <v>4</v>
      </c>
      <c r="S37" s="207"/>
      <c r="T37" s="201">
        <f>SUMIFS($AU$13:$AV$30,$C$13:$D$30,"訪問介護員",$E$13:$F$30,"B")+SUMIFS($AU$13:$AV$30,$C$13:$D$30,"サービス提供責任者",$E$13:$F$30,"B")</f>
        <v>0</v>
      </c>
      <c r="U37" s="202"/>
      <c r="V37" s="208">
        <f>SUMIFS($AW$13:$AX$30,$C$13:$D$30,"訪問介護員",$E$13:$F$30,"B")+SUMIFS($AW$13:$AX$30,$C$13:$D$30,"サービス提供責任者",$E$13:$F$30,"B")</f>
        <v>0</v>
      </c>
      <c r="W37" s="209"/>
      <c r="X37" s="88"/>
      <c r="Y37" s="199">
        <v>0</v>
      </c>
      <c r="Z37" s="200"/>
      <c r="AA37" s="210">
        <v>0</v>
      </c>
      <c r="AB37" s="211"/>
      <c r="AC37" s="62"/>
      <c r="AD37" s="62"/>
      <c r="AE37" s="199">
        <v>0</v>
      </c>
      <c r="AF37" s="200"/>
      <c r="AG37" s="88"/>
      <c r="AH37" s="88"/>
      <c r="AI37" s="206" t="s">
        <v>5</v>
      </c>
      <c r="AJ37" s="207"/>
      <c r="AK37" s="206" t="s">
        <v>60</v>
      </c>
      <c r="AL37" s="214"/>
      <c r="AM37" s="214"/>
      <c r="AN37" s="207"/>
      <c r="AO37" s="96"/>
      <c r="AP37" s="93"/>
      <c r="AQ37" s="216"/>
      <c r="AR37" s="216"/>
      <c r="AS37" s="216"/>
      <c r="AT37" s="216"/>
      <c r="AU37" s="93"/>
      <c r="AV37" s="93"/>
      <c r="AW37" s="93"/>
      <c r="AX37" s="66"/>
      <c r="AY37" s="66"/>
      <c r="AZ37" s="66"/>
      <c r="BA37" s="66"/>
      <c r="BB37" s="66"/>
      <c r="BC37" s="66"/>
      <c r="BD37" s="66"/>
    </row>
    <row r="38" spans="1:56" ht="20.25" customHeight="1" x14ac:dyDescent="0.45">
      <c r="A38" s="66"/>
      <c r="B38" s="66"/>
      <c r="C38" s="224" t="s">
        <v>27</v>
      </c>
      <c r="D38" s="225"/>
      <c r="E38" s="226"/>
      <c r="F38" s="198">
        <f>SUM(F36:G37)</f>
        <v>0</v>
      </c>
      <c r="G38" s="198"/>
      <c r="H38" s="198">
        <f>SUM(H36:I37)</f>
        <v>0</v>
      </c>
      <c r="I38" s="198"/>
      <c r="J38" s="198">
        <f>SUM(J36:K37)</f>
        <v>0</v>
      </c>
      <c r="K38" s="198"/>
      <c r="L38" s="198">
        <f>SUM(L36:M37)</f>
        <v>0</v>
      </c>
      <c r="M38" s="198"/>
      <c r="N38" s="88"/>
      <c r="O38" s="88"/>
      <c r="P38" s="88"/>
      <c r="Q38" s="88"/>
      <c r="R38" s="206" t="s">
        <v>5</v>
      </c>
      <c r="S38" s="207"/>
      <c r="T38" s="201">
        <f>SUMIFS($AU$13:$AV$30,$C$13:$D$30,"訪問介護員",$E$13:$F$30,"C")+SUMIFS($AU$13:$AV$30,$C$13:$D$30,"サービス提供責任者",$E$13:$F$30,"C")</f>
        <v>0</v>
      </c>
      <c r="U38" s="202"/>
      <c r="V38" s="208">
        <f>SUMIFS($AW$13:$AX$30,$C$13:$D$30,"訪問介護員",$E$13:$F$30,"C")+SUMIFS($AW$13:$AX$30,$C$13:$D$30,"サービス提供責任者",$E$13:$F$30,"C")</f>
        <v>0</v>
      </c>
      <c r="W38" s="209"/>
      <c r="X38" s="88"/>
      <c r="Y38" s="199">
        <v>0</v>
      </c>
      <c r="Z38" s="200"/>
      <c r="AA38" s="212">
        <v>0</v>
      </c>
      <c r="AB38" s="213"/>
      <c r="AC38" s="62"/>
      <c r="AD38" s="62"/>
      <c r="AE38" s="201" t="s">
        <v>36</v>
      </c>
      <c r="AF38" s="202"/>
      <c r="AG38" s="88"/>
      <c r="AH38" s="88"/>
      <c r="AI38" s="206" t="s">
        <v>6</v>
      </c>
      <c r="AJ38" s="207"/>
      <c r="AK38" s="206" t="s">
        <v>76</v>
      </c>
      <c r="AL38" s="214"/>
      <c r="AM38" s="214"/>
      <c r="AN38" s="207"/>
      <c r="AO38" s="97"/>
      <c r="AP38" s="93"/>
      <c r="AQ38" s="204"/>
      <c r="AR38" s="204"/>
      <c r="AS38" s="205"/>
      <c r="AT38" s="205"/>
      <c r="AU38" s="93"/>
      <c r="AV38" s="93"/>
      <c r="AW38" s="93"/>
      <c r="AX38" s="66"/>
      <c r="AY38" s="66"/>
      <c r="AZ38" s="66"/>
      <c r="BA38" s="66"/>
      <c r="BB38" s="66"/>
      <c r="BC38" s="66"/>
      <c r="BD38" s="66"/>
    </row>
    <row r="39" spans="1:56" ht="20.25" customHeight="1" x14ac:dyDescent="0.45">
      <c r="A39" s="66"/>
      <c r="B39" s="66"/>
      <c r="L39" s="92" t="s">
        <v>29</v>
      </c>
      <c r="M39" s="114"/>
      <c r="N39" s="203"/>
      <c r="O39" s="203"/>
      <c r="P39" s="88"/>
      <c r="Q39" s="88"/>
      <c r="R39" s="206" t="s">
        <v>6</v>
      </c>
      <c r="S39" s="207"/>
      <c r="T39" s="201">
        <f>SUMIFS($AU$13:$AV$30,$C$13:$D$30,"訪問介護員",$E$13:$F$30,"D")+SUMIFS($AU$13:$AV$30,$C$13:$D$30,"サービス提供責任者",$E$13:$F$30,"D")</f>
        <v>0</v>
      </c>
      <c r="U39" s="202"/>
      <c r="V39" s="208">
        <f>SUMIFS($AW$13:$AX$30,$C$13:$D$30,"訪問介護員",$E$13:$F$30,"D")+SUMIFS($AW$13:$AX$30,$C$13:$D$30,"サービス提供責任者",$E$13:$F$30,"D")</f>
        <v>0</v>
      </c>
      <c r="W39" s="209"/>
      <c r="X39" s="88"/>
      <c r="Y39" s="199">
        <v>0</v>
      </c>
      <c r="Z39" s="200"/>
      <c r="AA39" s="212">
        <v>0</v>
      </c>
      <c r="AB39" s="213"/>
      <c r="AC39" s="62"/>
      <c r="AD39" s="62"/>
      <c r="AE39" s="201" t="s">
        <v>36</v>
      </c>
      <c r="AF39" s="202"/>
      <c r="AG39" s="88"/>
      <c r="AH39" s="88"/>
      <c r="AI39" s="88"/>
      <c r="AJ39" s="216"/>
      <c r="AK39" s="216"/>
      <c r="AL39" s="204"/>
      <c r="AM39" s="204"/>
      <c r="AN39" s="205"/>
      <c r="AO39" s="205"/>
      <c r="AP39" s="93"/>
      <c r="AQ39" s="204"/>
      <c r="AR39" s="204"/>
      <c r="AS39" s="205"/>
      <c r="AT39" s="205"/>
      <c r="AU39" s="93"/>
      <c r="AV39" s="93"/>
      <c r="AW39" s="93"/>
      <c r="AX39" s="68"/>
      <c r="AY39" s="68"/>
      <c r="AZ39" s="66"/>
      <c r="BA39" s="66"/>
      <c r="BB39" s="66"/>
      <c r="BC39" s="66"/>
      <c r="BD39" s="66"/>
    </row>
    <row r="40" spans="1:56" ht="20.25" customHeight="1" x14ac:dyDescent="0.45">
      <c r="A40" s="66"/>
      <c r="B40" s="66"/>
      <c r="C40" s="62"/>
      <c r="D40" s="62"/>
      <c r="E40" s="62"/>
      <c r="F40" s="62"/>
      <c r="G40" s="62"/>
      <c r="H40" s="62"/>
      <c r="I40" s="62"/>
      <c r="J40" s="62"/>
      <c r="K40" s="62"/>
      <c r="L40" s="256">
        <f>L38/3</f>
        <v>0</v>
      </c>
      <c r="M40" s="256"/>
      <c r="N40" s="62"/>
      <c r="O40" s="62"/>
      <c r="P40" s="88"/>
      <c r="Q40" s="88"/>
      <c r="R40" s="206" t="s">
        <v>27</v>
      </c>
      <c r="S40" s="207"/>
      <c r="T40" s="201">
        <f>SUM(T36:U39)</f>
        <v>0</v>
      </c>
      <c r="U40" s="202"/>
      <c r="V40" s="208">
        <f>SUM(V36:W39)</f>
        <v>0</v>
      </c>
      <c r="W40" s="209"/>
      <c r="X40" s="88"/>
      <c r="Y40" s="201">
        <f>SUM(Y36:Z39)</f>
        <v>0</v>
      </c>
      <c r="Z40" s="202"/>
      <c r="AA40" s="233">
        <f>SUM(AA36:AB39)</f>
        <v>0</v>
      </c>
      <c r="AB40" s="234"/>
      <c r="AC40" s="62"/>
      <c r="AD40" s="62"/>
      <c r="AE40" s="201">
        <f>SUM(AE36:AF37)</f>
        <v>0</v>
      </c>
      <c r="AF40" s="202"/>
      <c r="AG40" s="88"/>
      <c r="AH40" s="88"/>
      <c r="AI40" s="88"/>
      <c r="AJ40" s="216"/>
      <c r="AK40" s="216"/>
      <c r="AL40" s="204"/>
      <c r="AM40" s="204"/>
      <c r="AN40" s="268"/>
      <c r="AO40" s="268"/>
      <c r="AP40" s="93"/>
      <c r="AQ40" s="204"/>
      <c r="AR40" s="204"/>
      <c r="AS40" s="205"/>
      <c r="AT40" s="205"/>
      <c r="AU40" s="93"/>
      <c r="AV40" s="93"/>
      <c r="AW40" s="93"/>
      <c r="AX40" s="68"/>
      <c r="AY40" s="68"/>
      <c r="AZ40" s="66"/>
      <c r="BA40" s="66"/>
      <c r="BB40" s="66"/>
      <c r="BC40" s="66"/>
      <c r="BD40" s="66"/>
    </row>
    <row r="41" spans="1:56" ht="20.25" customHeight="1" x14ac:dyDescent="0.45">
      <c r="A41" s="66"/>
      <c r="B41" s="66"/>
      <c r="C41" s="62"/>
      <c r="D41" s="62"/>
      <c r="E41" s="62"/>
      <c r="F41" s="62"/>
      <c r="G41" s="62"/>
      <c r="H41" s="62"/>
      <c r="I41" s="62"/>
      <c r="J41" s="62"/>
      <c r="K41" s="62"/>
      <c r="N41" s="62"/>
      <c r="O41" s="62"/>
      <c r="P41" s="88"/>
      <c r="Q41" s="88"/>
      <c r="R41" s="88"/>
      <c r="S41" s="88"/>
      <c r="T41" s="88"/>
      <c r="U41" s="88"/>
      <c r="V41" s="88"/>
      <c r="W41" s="88"/>
      <c r="X41" s="88"/>
      <c r="Y41" s="88"/>
      <c r="Z41" s="88"/>
      <c r="AA41" s="90"/>
      <c r="AB41" s="88"/>
      <c r="AC41" s="88"/>
      <c r="AD41" s="88"/>
      <c r="AE41" s="88"/>
      <c r="AF41" s="88"/>
      <c r="AG41" s="88"/>
      <c r="AH41" s="88"/>
      <c r="AI41" s="88"/>
      <c r="AJ41" s="93"/>
      <c r="AK41" s="93"/>
      <c r="AL41" s="93"/>
      <c r="AM41" s="93"/>
      <c r="AN41" s="93"/>
      <c r="AO41" s="93"/>
      <c r="AP41" s="93"/>
      <c r="AQ41" s="93"/>
      <c r="AR41" s="93"/>
      <c r="AS41" s="94"/>
      <c r="AT41" s="93"/>
      <c r="AU41" s="93"/>
      <c r="AV41" s="93"/>
      <c r="AW41" s="93"/>
      <c r="AX41" s="68"/>
      <c r="AY41" s="68"/>
      <c r="AZ41" s="66"/>
      <c r="BA41" s="66"/>
      <c r="BB41" s="66"/>
      <c r="BC41" s="66"/>
      <c r="BD41" s="66"/>
    </row>
    <row r="42" spans="1:56" ht="20.25" customHeight="1" x14ac:dyDescent="0.45">
      <c r="A42" s="66"/>
      <c r="B42" s="66"/>
      <c r="C42" s="62"/>
      <c r="D42" s="62"/>
      <c r="E42" s="62"/>
      <c r="F42" s="62"/>
      <c r="G42" s="62"/>
      <c r="H42" s="62"/>
      <c r="I42" s="62"/>
      <c r="J42" s="62"/>
      <c r="K42" s="62"/>
      <c r="L42" s="62"/>
      <c r="M42" s="62"/>
      <c r="N42" s="62"/>
      <c r="O42" s="62"/>
      <c r="P42" s="88"/>
      <c r="Q42" s="88"/>
      <c r="R42" s="90" t="s">
        <v>52</v>
      </c>
      <c r="S42" s="88"/>
      <c r="T42" s="88"/>
      <c r="U42" s="88"/>
      <c r="V42" s="88"/>
      <c r="W42" s="88"/>
      <c r="X42" s="98" t="s">
        <v>92</v>
      </c>
      <c r="Y42" s="254" t="s">
        <v>93</v>
      </c>
      <c r="Z42" s="255"/>
      <c r="AA42" s="99"/>
      <c r="AB42" s="98"/>
      <c r="AC42" s="88"/>
      <c r="AD42" s="88"/>
      <c r="AE42" s="88"/>
      <c r="AF42" s="88"/>
      <c r="AG42" s="88"/>
      <c r="AH42" s="88"/>
      <c r="AI42" s="88"/>
      <c r="AJ42" s="94"/>
      <c r="AK42" s="93"/>
      <c r="AL42" s="93"/>
      <c r="AM42" s="93"/>
      <c r="AN42" s="93"/>
      <c r="AO42" s="93"/>
      <c r="AP42" s="93"/>
      <c r="AQ42" s="93"/>
      <c r="AR42" s="93"/>
      <c r="AS42" s="100"/>
      <c r="AT42" s="100"/>
      <c r="AU42" s="93"/>
      <c r="AV42" s="93"/>
      <c r="AW42" s="93"/>
      <c r="AX42" s="68"/>
      <c r="AY42" s="68"/>
      <c r="AZ42" s="66"/>
      <c r="BA42" s="66"/>
      <c r="BB42" s="66"/>
      <c r="BC42" s="66"/>
      <c r="BD42" s="66"/>
    </row>
    <row r="43" spans="1:56" ht="20.25" customHeight="1" x14ac:dyDescent="0.2">
      <c r="A43" s="66"/>
      <c r="B43" s="66"/>
      <c r="C43" s="38"/>
      <c r="D43" s="87"/>
      <c r="E43" s="87"/>
      <c r="F43" s="88"/>
      <c r="G43" s="88"/>
      <c r="H43" s="88"/>
      <c r="I43" s="88"/>
      <c r="J43" s="88"/>
      <c r="K43" s="88"/>
      <c r="L43" s="89" t="s">
        <v>91</v>
      </c>
      <c r="M43" s="90"/>
      <c r="N43" s="90"/>
      <c r="O43" s="104"/>
      <c r="P43" s="88"/>
      <c r="Q43" s="88"/>
      <c r="R43" s="88" t="s">
        <v>46</v>
      </c>
      <c r="S43" s="88"/>
      <c r="T43" s="88"/>
      <c r="U43" s="88"/>
      <c r="V43" s="88"/>
      <c r="W43" s="88" t="s">
        <v>47</v>
      </c>
      <c r="X43" s="88"/>
      <c r="Y43" s="88"/>
      <c r="Z43" s="88"/>
      <c r="AA43" s="90"/>
      <c r="AB43" s="88"/>
      <c r="AC43" s="88"/>
      <c r="AD43" s="88"/>
      <c r="AE43" s="88"/>
      <c r="AF43" s="88"/>
      <c r="AG43" s="88"/>
      <c r="AH43" s="88"/>
      <c r="AI43" s="88"/>
      <c r="AJ43" s="93"/>
      <c r="AK43" s="93"/>
      <c r="AL43" s="93"/>
      <c r="AM43" s="93"/>
      <c r="AN43" s="93"/>
      <c r="AO43" s="93"/>
      <c r="AP43" s="93"/>
      <c r="AQ43" s="93"/>
      <c r="AR43" s="93"/>
      <c r="AS43" s="94"/>
      <c r="AT43" s="93"/>
      <c r="AU43" s="93"/>
      <c r="AV43" s="93"/>
      <c r="AW43" s="93"/>
      <c r="AX43" s="68"/>
      <c r="AY43" s="68"/>
      <c r="AZ43" s="66"/>
      <c r="BA43" s="66"/>
      <c r="BB43" s="66"/>
      <c r="BC43" s="66"/>
      <c r="BD43" s="66"/>
    </row>
    <row r="44" spans="1:56" ht="20.25" customHeight="1" x14ac:dyDescent="0.45">
      <c r="A44" s="66"/>
      <c r="B44" s="66"/>
      <c r="C44" s="103" t="s">
        <v>33</v>
      </c>
      <c r="D44" s="103"/>
      <c r="E44" s="88"/>
      <c r="F44" s="103" t="s">
        <v>35</v>
      </c>
      <c r="G44" s="103"/>
      <c r="H44" s="88"/>
      <c r="I44" s="91"/>
      <c r="J44" s="91"/>
      <c r="K44" s="88"/>
      <c r="L44" s="92" t="s">
        <v>55</v>
      </c>
      <c r="M44" s="92"/>
      <c r="N44" s="92"/>
      <c r="O44" s="88"/>
      <c r="P44" s="88"/>
      <c r="Q44" s="88"/>
      <c r="R44" s="88" t="str">
        <f>IF($Y$42="週","対象時間数（週平均）","対象時間数（当月合計）")</f>
        <v>対象時間数（週平均）</v>
      </c>
      <c r="S44" s="88"/>
      <c r="T44" s="88"/>
      <c r="U44" s="88"/>
      <c r="V44" s="88"/>
      <c r="W44" s="88" t="str">
        <f>IF($Y$42="週","週に勤務すべき時間数","当月に勤務すべき時間数")</f>
        <v>週に勤務すべき時間数</v>
      </c>
      <c r="X44" s="88"/>
      <c r="Y44" s="88"/>
      <c r="Z44" s="88"/>
      <c r="AA44" s="90"/>
      <c r="AB44" s="215" t="s">
        <v>48</v>
      </c>
      <c r="AC44" s="215"/>
      <c r="AD44" s="215"/>
      <c r="AE44" s="215"/>
      <c r="AF44" s="88"/>
      <c r="AG44" s="88"/>
      <c r="AH44" s="88"/>
      <c r="AI44" s="88"/>
      <c r="AJ44" s="93"/>
      <c r="AK44" s="93"/>
      <c r="AL44" s="93"/>
      <c r="AM44" s="93"/>
      <c r="AN44" s="93"/>
      <c r="AO44" s="93"/>
      <c r="AP44" s="93"/>
      <c r="AQ44" s="93"/>
      <c r="AR44" s="93"/>
      <c r="AS44" s="94"/>
      <c r="AT44" s="93"/>
      <c r="AU44" s="93"/>
      <c r="AV44" s="93"/>
      <c r="AW44" s="93"/>
      <c r="AX44" s="68"/>
      <c r="AY44" s="68"/>
      <c r="AZ44" s="66"/>
      <c r="BA44" s="66"/>
      <c r="BB44" s="66"/>
      <c r="BC44" s="66"/>
      <c r="BD44" s="66"/>
    </row>
    <row r="45" spans="1:56" ht="20.25" customHeight="1" x14ac:dyDescent="0.45">
      <c r="A45" s="66"/>
      <c r="B45" s="66"/>
      <c r="C45" s="245">
        <f>L40</f>
        <v>0</v>
      </c>
      <c r="D45" s="246"/>
      <c r="E45" s="92" t="s">
        <v>30</v>
      </c>
      <c r="F45" s="252">
        <v>40</v>
      </c>
      <c r="G45" s="253"/>
      <c r="H45" s="92" t="s">
        <v>31</v>
      </c>
      <c r="I45" s="250">
        <f>C45/F45</f>
        <v>0</v>
      </c>
      <c r="J45" s="251"/>
      <c r="K45" s="92" t="s">
        <v>32</v>
      </c>
      <c r="L45" s="247">
        <f>IF(C45&lt;40,1,ROUNDUP(I45,1))</f>
        <v>1</v>
      </c>
      <c r="M45" s="248"/>
      <c r="N45" s="249"/>
      <c r="O45" s="88"/>
      <c r="P45" s="88"/>
      <c r="Q45" s="88"/>
      <c r="R45" s="258">
        <f>IF($Y$42="週",AA40,Y40)</f>
        <v>0</v>
      </c>
      <c r="S45" s="259"/>
      <c r="T45" s="259"/>
      <c r="U45" s="260"/>
      <c r="V45" s="92" t="s">
        <v>30</v>
      </c>
      <c r="W45" s="206">
        <f>IF($Y$42="週",$AV$5,$AZ$5)</f>
        <v>40</v>
      </c>
      <c r="X45" s="214"/>
      <c r="Y45" s="214"/>
      <c r="Z45" s="207"/>
      <c r="AA45" s="92" t="s">
        <v>31</v>
      </c>
      <c r="AB45" s="261">
        <f>ROUNDDOWN(R45/W45,1)</f>
        <v>0</v>
      </c>
      <c r="AC45" s="262"/>
      <c r="AD45" s="262"/>
      <c r="AE45" s="263"/>
      <c r="AF45" s="88"/>
      <c r="AG45" s="88"/>
      <c r="AH45" s="88"/>
      <c r="AI45" s="88"/>
      <c r="AJ45" s="267"/>
      <c r="AK45" s="267"/>
      <c r="AL45" s="267"/>
      <c r="AM45" s="267"/>
      <c r="AN45" s="96"/>
      <c r="AO45" s="216"/>
      <c r="AP45" s="216"/>
      <c r="AQ45" s="216"/>
      <c r="AR45" s="216"/>
      <c r="AS45" s="96"/>
      <c r="AT45" s="236"/>
      <c r="AU45" s="236"/>
      <c r="AV45" s="236"/>
      <c r="AW45" s="236"/>
      <c r="AX45" s="68"/>
      <c r="AY45" s="68"/>
      <c r="AZ45" s="66"/>
      <c r="BA45" s="66"/>
      <c r="BB45" s="66"/>
      <c r="BC45" s="66"/>
      <c r="BD45" s="66"/>
    </row>
    <row r="46" spans="1:56" ht="20.25" customHeight="1" x14ac:dyDescent="0.45">
      <c r="A46" s="66"/>
      <c r="B46" s="66"/>
      <c r="C46" s="62"/>
      <c r="D46" s="88"/>
      <c r="E46" s="88"/>
      <c r="F46" s="88"/>
      <c r="G46" s="88"/>
      <c r="H46" s="88"/>
      <c r="I46" s="88"/>
      <c r="J46" s="88"/>
      <c r="K46" s="88"/>
      <c r="L46" s="88" t="s">
        <v>79</v>
      </c>
      <c r="M46" s="88"/>
      <c r="N46" s="88"/>
      <c r="O46" s="88"/>
      <c r="P46" s="88"/>
      <c r="Q46" s="88"/>
      <c r="R46" s="88"/>
      <c r="S46" s="88"/>
      <c r="T46" s="88"/>
      <c r="U46" s="88"/>
      <c r="V46" s="88"/>
      <c r="W46" s="88"/>
      <c r="X46" s="88"/>
      <c r="Y46" s="88"/>
      <c r="Z46" s="88"/>
      <c r="AA46" s="90"/>
      <c r="AB46" s="88" t="s">
        <v>78</v>
      </c>
      <c r="AC46" s="88"/>
      <c r="AD46" s="88"/>
      <c r="AE46" s="88"/>
      <c r="AF46" s="88"/>
      <c r="AG46" s="88"/>
      <c r="AH46" s="88"/>
      <c r="AI46" s="88"/>
      <c r="AJ46" s="93"/>
      <c r="AK46" s="93"/>
      <c r="AL46" s="93"/>
      <c r="AM46" s="93"/>
      <c r="AN46" s="93"/>
      <c r="AO46" s="93"/>
      <c r="AP46" s="93"/>
      <c r="AQ46" s="93"/>
      <c r="AR46" s="93"/>
      <c r="AS46" s="94"/>
      <c r="AT46" s="93"/>
      <c r="AU46" s="93"/>
      <c r="AV46" s="93"/>
      <c r="AW46" s="93"/>
      <c r="AX46" s="68"/>
      <c r="AY46" s="68"/>
      <c r="AZ46" s="66"/>
      <c r="BA46" s="66"/>
      <c r="BB46" s="66"/>
      <c r="BC46" s="66"/>
      <c r="BD46" s="66"/>
    </row>
    <row r="47" spans="1:56" ht="20.25" customHeight="1" x14ac:dyDescent="0.45">
      <c r="A47" s="66"/>
      <c r="B47" s="66"/>
      <c r="C47" s="62" t="s">
        <v>94</v>
      </c>
      <c r="D47" s="88"/>
      <c r="E47" s="88"/>
      <c r="F47" s="88"/>
      <c r="G47" s="88"/>
      <c r="H47" s="88"/>
      <c r="I47" s="88"/>
      <c r="J47" s="88"/>
      <c r="K47" s="88"/>
      <c r="L47" s="88"/>
      <c r="M47" s="88"/>
      <c r="N47" s="88"/>
      <c r="O47" s="88"/>
      <c r="P47" s="88"/>
      <c r="Q47" s="88"/>
      <c r="R47" s="88" t="s">
        <v>51</v>
      </c>
      <c r="S47" s="88"/>
      <c r="T47" s="88"/>
      <c r="U47" s="88"/>
      <c r="V47" s="88"/>
      <c r="W47" s="88"/>
      <c r="X47" s="88"/>
      <c r="Y47" s="88"/>
      <c r="Z47" s="88"/>
      <c r="AA47" s="90"/>
      <c r="AB47" s="88"/>
      <c r="AC47" s="88"/>
      <c r="AD47" s="88"/>
      <c r="AE47" s="88"/>
      <c r="AF47" s="88"/>
      <c r="AG47" s="88"/>
      <c r="AH47" s="88"/>
      <c r="AI47" s="88"/>
      <c r="AJ47" s="88"/>
      <c r="AK47" s="101"/>
      <c r="AL47" s="102"/>
      <c r="AM47" s="102"/>
      <c r="AN47" s="88"/>
      <c r="AO47" s="88"/>
      <c r="AP47" s="88"/>
      <c r="AQ47" s="88"/>
      <c r="AR47" s="88"/>
      <c r="AS47" s="88"/>
      <c r="AT47" s="88"/>
      <c r="AU47" s="88"/>
      <c r="AV47" s="62"/>
      <c r="AW47" s="62"/>
      <c r="AX47" s="68"/>
      <c r="AY47" s="68"/>
      <c r="AZ47" s="66"/>
      <c r="BA47" s="66"/>
      <c r="BB47" s="66"/>
      <c r="BC47" s="66"/>
      <c r="BD47" s="66"/>
    </row>
    <row r="48" spans="1:56" ht="20.25" customHeight="1" x14ac:dyDescent="0.45">
      <c r="A48" s="66"/>
      <c r="B48" s="66"/>
      <c r="C48" s="62"/>
      <c r="D48" s="88" t="s">
        <v>95</v>
      </c>
      <c r="E48" s="88"/>
      <c r="F48" s="88"/>
      <c r="G48" s="88"/>
      <c r="H48" s="88"/>
      <c r="I48" s="88"/>
      <c r="J48" s="88"/>
      <c r="K48" s="88"/>
      <c r="L48" s="88"/>
      <c r="M48" s="88"/>
      <c r="N48" s="88"/>
      <c r="O48" s="88"/>
      <c r="P48" s="88"/>
      <c r="Q48" s="88"/>
      <c r="R48" s="88" t="s">
        <v>54</v>
      </c>
      <c r="S48" s="88"/>
      <c r="T48" s="88"/>
      <c r="U48" s="88"/>
      <c r="V48" s="88"/>
      <c r="W48" s="88"/>
      <c r="X48" s="88"/>
      <c r="Y48" s="88"/>
      <c r="Z48" s="88"/>
      <c r="AA48" s="90"/>
      <c r="AB48" s="92"/>
      <c r="AC48" s="92"/>
      <c r="AD48" s="92"/>
      <c r="AE48" s="92"/>
      <c r="AF48" s="88"/>
      <c r="AG48" s="88"/>
      <c r="AH48" s="88"/>
      <c r="AI48" s="88"/>
      <c r="AJ48" s="88"/>
      <c r="AK48" s="101"/>
      <c r="AL48" s="102"/>
      <c r="AM48" s="102"/>
      <c r="AN48" s="88"/>
      <c r="AO48" s="88"/>
      <c r="AP48" s="88"/>
      <c r="AQ48" s="88"/>
      <c r="AR48" s="88"/>
      <c r="AS48" s="88"/>
      <c r="AT48" s="88"/>
      <c r="AU48" s="88"/>
      <c r="AV48" s="62"/>
      <c r="AW48" s="62"/>
      <c r="AX48" s="68"/>
      <c r="AY48" s="68"/>
      <c r="AZ48" s="66"/>
      <c r="BA48" s="66"/>
      <c r="BB48" s="66"/>
      <c r="BC48" s="66"/>
      <c r="BD48" s="66"/>
    </row>
    <row r="49" spans="1:58" ht="20.25" customHeight="1" x14ac:dyDescent="0.45">
      <c r="A49" s="66"/>
      <c r="B49" s="66"/>
      <c r="C49" s="62" t="s">
        <v>37</v>
      </c>
      <c r="D49" s="88"/>
      <c r="E49" s="88"/>
      <c r="F49" s="88"/>
      <c r="G49" s="88"/>
      <c r="H49" s="88"/>
      <c r="I49" s="88"/>
      <c r="J49" s="88"/>
      <c r="K49" s="88"/>
      <c r="L49" s="88"/>
      <c r="M49" s="88"/>
      <c r="N49" s="88"/>
      <c r="O49" s="88"/>
      <c r="P49" s="88"/>
      <c r="Q49" s="88"/>
      <c r="R49" s="62" t="s">
        <v>49</v>
      </c>
      <c r="S49" s="62"/>
      <c r="T49" s="62"/>
      <c r="U49" s="62"/>
      <c r="V49" s="62"/>
      <c r="W49" s="88" t="s">
        <v>53</v>
      </c>
      <c r="X49" s="62"/>
      <c r="Y49" s="62"/>
      <c r="Z49" s="62"/>
      <c r="AA49" s="62"/>
      <c r="AB49" s="215" t="s">
        <v>27</v>
      </c>
      <c r="AC49" s="215"/>
      <c r="AD49" s="215"/>
      <c r="AE49" s="215"/>
      <c r="AF49" s="88"/>
      <c r="AG49" s="88"/>
      <c r="AH49" s="88"/>
      <c r="AI49" s="88"/>
      <c r="AJ49" s="88"/>
      <c r="AK49" s="101"/>
      <c r="AL49" s="102"/>
      <c r="AM49" s="102"/>
      <c r="AN49" s="88"/>
      <c r="AO49" s="88"/>
      <c r="AP49" s="88"/>
      <c r="AQ49" s="88"/>
      <c r="AR49" s="88"/>
      <c r="AS49" s="88"/>
      <c r="AT49" s="88"/>
      <c r="AU49" s="88"/>
      <c r="AV49" s="62"/>
      <c r="AW49" s="62"/>
      <c r="AX49" s="68"/>
      <c r="AY49" s="68"/>
      <c r="AZ49" s="66"/>
      <c r="BA49" s="66"/>
      <c r="BB49" s="66"/>
      <c r="BC49" s="66"/>
      <c r="BD49" s="66"/>
    </row>
    <row r="50" spans="1:58" ht="20.25" customHeight="1" x14ac:dyDescent="0.45">
      <c r="A50" s="66"/>
      <c r="B50" s="66"/>
      <c r="C50" s="62" t="s">
        <v>38</v>
      </c>
      <c r="D50" s="88"/>
      <c r="E50" s="88"/>
      <c r="F50" s="88"/>
      <c r="G50" s="88"/>
      <c r="H50" s="88"/>
      <c r="I50" s="88"/>
      <c r="J50" s="88"/>
      <c r="K50" s="88"/>
      <c r="L50" s="88"/>
      <c r="M50" s="88"/>
      <c r="N50" s="88"/>
      <c r="O50" s="88"/>
      <c r="P50" s="88"/>
      <c r="Q50" s="88"/>
      <c r="R50" s="258">
        <f>AE40</f>
        <v>0</v>
      </c>
      <c r="S50" s="259"/>
      <c r="T50" s="259"/>
      <c r="U50" s="260"/>
      <c r="V50" s="92" t="s">
        <v>83</v>
      </c>
      <c r="W50" s="261">
        <f>AB45</f>
        <v>0</v>
      </c>
      <c r="X50" s="262"/>
      <c r="Y50" s="262"/>
      <c r="Z50" s="263"/>
      <c r="AA50" s="92" t="s">
        <v>31</v>
      </c>
      <c r="AB50" s="264">
        <f>ROUNDDOWN(R50+W50,1)</f>
        <v>0</v>
      </c>
      <c r="AC50" s="265"/>
      <c r="AD50" s="265"/>
      <c r="AE50" s="266"/>
      <c r="AF50" s="88"/>
      <c r="AG50" s="88"/>
      <c r="AH50" s="88"/>
      <c r="AI50" s="88"/>
      <c r="AJ50" s="88"/>
      <c r="AK50" s="101"/>
      <c r="AL50" s="102"/>
      <c r="AM50" s="102"/>
      <c r="AN50" s="88"/>
      <c r="AO50" s="88"/>
      <c r="AP50" s="88"/>
      <c r="AQ50" s="88"/>
      <c r="AR50" s="88"/>
      <c r="AS50" s="88"/>
      <c r="AT50" s="88"/>
      <c r="AU50" s="88"/>
      <c r="AV50" s="62"/>
      <c r="AW50" s="62"/>
      <c r="AX50" s="68"/>
      <c r="AY50" s="68"/>
      <c r="AZ50" s="66"/>
      <c r="BA50" s="66"/>
      <c r="BB50" s="66"/>
      <c r="BC50" s="66"/>
      <c r="BD50" s="66"/>
    </row>
    <row r="51" spans="1:58" ht="20.25" customHeight="1" x14ac:dyDescent="0.45">
      <c r="A51" s="66"/>
      <c r="B51" s="66"/>
      <c r="C51" s="62" t="s">
        <v>39</v>
      </c>
      <c r="D51" s="87"/>
      <c r="E51" s="87"/>
      <c r="F51" s="62"/>
      <c r="G51" s="88"/>
      <c r="H51" s="88"/>
      <c r="I51" s="88"/>
      <c r="J51" s="88"/>
      <c r="K51" s="88"/>
      <c r="L51" s="88"/>
      <c r="M51" s="88"/>
      <c r="N51" s="88"/>
      <c r="O51" s="88"/>
      <c r="P51" s="88"/>
      <c r="Q51" s="88"/>
      <c r="R51" s="88"/>
      <c r="S51" s="88"/>
      <c r="T51" s="88"/>
      <c r="U51" s="88"/>
      <c r="V51" s="88"/>
      <c r="W51" s="88"/>
      <c r="X51" s="88"/>
      <c r="Y51" s="88"/>
      <c r="Z51" s="88"/>
      <c r="AA51" s="88"/>
      <c r="AB51" s="88"/>
      <c r="AC51" s="90"/>
      <c r="AD51" s="88"/>
      <c r="AE51" s="88"/>
      <c r="AF51" s="88"/>
      <c r="AG51" s="88"/>
      <c r="AH51" s="88"/>
      <c r="AI51" s="88"/>
      <c r="AJ51" s="88"/>
      <c r="AK51" s="101"/>
      <c r="AL51" s="102"/>
      <c r="AM51" s="102"/>
      <c r="AN51" s="88"/>
      <c r="AO51" s="88"/>
      <c r="AP51" s="88"/>
      <c r="AQ51" s="88"/>
      <c r="AR51" s="88"/>
      <c r="AS51" s="88"/>
      <c r="AT51" s="88"/>
      <c r="AU51" s="88"/>
      <c r="AV51" s="62"/>
      <c r="AW51" s="62"/>
      <c r="AX51" s="66"/>
      <c r="AY51" s="66"/>
      <c r="AZ51" s="66"/>
      <c r="BA51" s="66"/>
      <c r="BB51" s="66"/>
      <c r="BC51" s="66"/>
      <c r="BD51" s="66"/>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5" priority="7">
      <formula>INDIRECT(ADDRESS(ROW(),COLUMN()))=TRUNC(INDIRECT(ADDRESS(ROW(),COLUMN())))</formula>
    </cfRule>
  </conditionalFormatting>
  <conditionalFormatting sqref="L40:M40">
    <cfRule type="expression" dxfId="4" priority="6">
      <formula>INDIRECT(ADDRESS(ROW(),COLUMN()))=TRUNC(INDIRECT(ADDRESS(ROW(),COLUMN())))</formula>
    </cfRule>
  </conditionalFormatting>
  <conditionalFormatting sqref="C45:D45">
    <cfRule type="expression" dxfId="3" priority="5">
      <formula>INDIRECT(ADDRESS(ROW(),COLUMN()))=TRUNC(INDIRECT(ADDRESS(ROW(),COLUMN())))</formula>
    </cfRule>
  </conditionalFormatting>
  <conditionalFormatting sqref="R45:U45">
    <cfRule type="expression" dxfId="2" priority="4">
      <formula>INDIRECT(ADDRESS(ROW(),COLUMN()))=TRUNC(INDIRECT(ADDRESS(ROW(),COLUMN())))</formula>
    </cfRule>
  </conditionalFormatting>
  <conditionalFormatting sqref="R50:U50">
    <cfRule type="expression" dxfId="1" priority="3">
      <formula>INDIRECT(ADDRESS(ROW(),COLUMN()))=TRUNC(INDIRECT(ADDRESS(ROW(),COLUMN())))</formula>
    </cfRule>
  </conditionalFormatting>
  <conditionalFormatting sqref="AU13:AX30">
    <cfRule type="expression" dxfId="0" priority="2">
      <formula>INDIRECT(ADDRESS(ROW(),COLUMN()))=TRUNC(INDIRECT(ADDRESS(ROW(),COLUMN())))</formula>
    </cfRule>
  </conditionalFormatting>
  <dataValidations count="9">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 type="list" allowBlank="1" showInputMessage="1" sqref="AM1:BA1" xr:uid="{00000000-0002-0000-0000-000008000000}">
      <formula1>#REF!</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58" max="1048575" man="1"/>
  </colBreaks>
  <ignoredErrors>
    <ignoredError sqref="AY3:AY4" numberStoredAsText="1"/>
    <ignoredError sqref="AS1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tabSelected="1" workbookViewId="0"/>
  </sheetViews>
  <sheetFormatPr defaultColWidth="9" defaultRowHeight="18" x14ac:dyDescent="0.45"/>
  <cols>
    <col min="1" max="2" width="9" style="10"/>
    <col min="3" max="3" width="44.19921875" style="10" customWidth="1"/>
    <col min="4" max="16384" width="9" style="10"/>
  </cols>
  <sheetData>
    <row r="1" spans="1:10" x14ac:dyDescent="0.45">
      <c r="A1" s="10" t="s">
        <v>63</v>
      </c>
    </row>
    <row r="2" spans="1:10" s="11" customFormat="1" ht="20.25" customHeight="1" x14ac:dyDescent="0.45">
      <c r="A2" s="12" t="s">
        <v>124</v>
      </c>
      <c r="B2" s="12"/>
      <c r="C2" s="13"/>
    </row>
    <row r="3" spans="1:10" s="11" customFormat="1" ht="20.25" customHeight="1" x14ac:dyDescent="0.45">
      <c r="A3" s="13"/>
      <c r="B3" s="13"/>
      <c r="C3" s="13"/>
    </row>
    <row r="4" spans="1:10" s="11" customFormat="1" ht="20.25" customHeight="1" x14ac:dyDescent="0.45">
      <c r="A4" s="27"/>
      <c r="B4" s="13" t="s">
        <v>88</v>
      </c>
      <c r="C4" s="13"/>
      <c r="E4" s="277" t="s">
        <v>90</v>
      </c>
      <c r="F4" s="277"/>
      <c r="G4" s="277"/>
      <c r="H4" s="277"/>
      <c r="I4" s="277"/>
      <c r="J4" s="277"/>
    </row>
    <row r="5" spans="1:10" s="11" customFormat="1" ht="20.25" customHeight="1" x14ac:dyDescent="0.45">
      <c r="A5" s="28"/>
      <c r="B5" s="13" t="s">
        <v>89</v>
      </c>
      <c r="C5" s="13"/>
      <c r="E5" s="277"/>
      <c r="F5" s="277"/>
      <c r="G5" s="277"/>
      <c r="H5" s="277"/>
      <c r="I5" s="277"/>
      <c r="J5" s="277"/>
    </row>
    <row r="6" spans="1:10" s="11" customFormat="1" ht="20.25" customHeight="1" x14ac:dyDescent="0.45">
      <c r="A6" s="26"/>
      <c r="B6" s="13"/>
      <c r="C6" s="13"/>
    </row>
    <row r="7" spans="1:10" s="11" customFormat="1" ht="20.25" customHeight="1" x14ac:dyDescent="0.45">
      <c r="A7" s="26"/>
      <c r="B7" s="13"/>
      <c r="C7" s="13"/>
    </row>
    <row r="8" spans="1:10" s="11" customFormat="1" ht="20.25" customHeight="1" x14ac:dyDescent="0.45">
      <c r="A8" s="13" t="s">
        <v>68</v>
      </c>
      <c r="B8" s="13"/>
      <c r="C8" s="13"/>
    </row>
    <row r="9" spans="1:10" s="11" customFormat="1" ht="20.25" customHeight="1" x14ac:dyDescent="0.45">
      <c r="A9" s="26"/>
      <c r="B9" s="13"/>
      <c r="C9" s="13"/>
    </row>
    <row r="10" spans="1:10" s="11" customFormat="1" ht="20.25" customHeight="1" x14ac:dyDescent="0.45">
      <c r="A10" s="13" t="s">
        <v>98</v>
      </c>
      <c r="B10" s="13"/>
      <c r="C10" s="13"/>
    </row>
    <row r="11" spans="1:10" s="11" customFormat="1" ht="20.25" customHeight="1" x14ac:dyDescent="0.45">
      <c r="A11" s="13"/>
      <c r="B11" s="13"/>
      <c r="C11" s="13"/>
    </row>
    <row r="12" spans="1:10" s="11" customFormat="1" ht="20.25" customHeight="1" x14ac:dyDescent="0.45">
      <c r="A12" s="30" t="s">
        <v>113</v>
      </c>
      <c r="B12" s="13"/>
      <c r="C12" s="13"/>
    </row>
    <row r="13" spans="1:10" s="11" customFormat="1" ht="20.25" customHeight="1" x14ac:dyDescent="0.45">
      <c r="A13" s="13"/>
      <c r="B13" s="13"/>
      <c r="C13" s="13"/>
    </row>
    <row r="14" spans="1:10" s="11" customFormat="1" ht="20.25" customHeight="1" x14ac:dyDescent="0.45">
      <c r="A14" s="13" t="s">
        <v>65</v>
      </c>
      <c r="B14" s="13"/>
      <c r="C14" s="13"/>
    </row>
    <row r="15" spans="1:10" s="11" customFormat="1" ht="20.25" customHeight="1" x14ac:dyDescent="0.45">
      <c r="A15" s="13"/>
      <c r="B15" s="13"/>
      <c r="C15" s="13"/>
    </row>
    <row r="16" spans="1:10" s="11" customFormat="1" ht="20.25" customHeight="1" x14ac:dyDescent="0.45">
      <c r="A16" s="13" t="s">
        <v>115</v>
      </c>
      <c r="B16" s="13"/>
      <c r="C16" s="13"/>
    </row>
    <row r="17" spans="1:3" s="11" customFormat="1" ht="20.25" customHeight="1" x14ac:dyDescent="0.45">
      <c r="A17" s="13" t="s">
        <v>56</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40</v>
      </c>
    </row>
    <row r="22" spans="1:3" s="11" customFormat="1" ht="20.25" customHeight="1" x14ac:dyDescent="0.45">
      <c r="A22" s="13"/>
      <c r="B22" s="14">
        <v>3</v>
      </c>
      <c r="C22" s="15" t="s">
        <v>81</v>
      </c>
    </row>
    <row r="23" spans="1:3" s="11" customFormat="1" ht="20.25" customHeight="1" x14ac:dyDescent="0.45">
      <c r="A23" s="13"/>
      <c r="B23" s="13"/>
      <c r="C23" s="13"/>
    </row>
    <row r="24" spans="1:3" s="11" customFormat="1" ht="20.25" customHeight="1" x14ac:dyDescent="0.45">
      <c r="A24" s="13"/>
      <c r="B24" s="13" t="s">
        <v>125</v>
      </c>
      <c r="C24" s="13"/>
    </row>
    <row r="25" spans="1:3" s="11" customFormat="1" ht="20.25" customHeight="1" x14ac:dyDescent="0.45">
      <c r="A25" s="13"/>
      <c r="B25" s="13"/>
      <c r="C25" s="13"/>
    </row>
    <row r="26" spans="1:3" s="11" customFormat="1" ht="20.25" customHeight="1" x14ac:dyDescent="0.45">
      <c r="A26" s="13" t="s">
        <v>66</v>
      </c>
      <c r="B26" s="13"/>
      <c r="C26" s="13"/>
    </row>
    <row r="27" spans="1:3" s="11" customFormat="1" ht="20.25" customHeight="1" x14ac:dyDescent="0.45">
      <c r="A27" s="13" t="s">
        <v>57</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58</v>
      </c>
    </row>
    <row r="31" spans="1:3" s="11" customFormat="1" ht="20.25" customHeight="1" x14ac:dyDescent="0.45">
      <c r="A31" s="13"/>
      <c r="B31" s="14" t="s">
        <v>4</v>
      </c>
      <c r="C31" s="15" t="s">
        <v>59</v>
      </c>
    </row>
    <row r="32" spans="1:3" s="11" customFormat="1" ht="20.25" customHeight="1" x14ac:dyDescent="0.45">
      <c r="A32" s="13"/>
      <c r="B32" s="14" t="s">
        <v>5</v>
      </c>
      <c r="C32" s="15" t="s">
        <v>60</v>
      </c>
    </row>
    <row r="33" spans="1:55" s="11" customFormat="1" ht="20.25" customHeight="1" x14ac:dyDescent="0.45">
      <c r="A33" s="13"/>
      <c r="B33" s="14" t="s">
        <v>6</v>
      </c>
      <c r="C33" s="15" t="s">
        <v>76</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61</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86</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116</v>
      </c>
      <c r="B40" s="13"/>
      <c r="C40" s="13"/>
    </row>
    <row r="41" spans="1:55" s="11" customFormat="1" ht="20.25" customHeight="1" x14ac:dyDescent="0.45">
      <c r="A41" s="13" t="s">
        <v>62</v>
      </c>
      <c r="B41" s="13"/>
      <c r="C41" s="13"/>
    </row>
    <row r="42" spans="1:55" s="11" customFormat="1" ht="20.25" customHeight="1" x14ac:dyDescent="0.45">
      <c r="A42" s="23" t="s">
        <v>99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67</v>
      </c>
      <c r="B44" s="13"/>
    </row>
    <row r="45" spans="1:55" s="11" customFormat="1" ht="20.25" customHeight="1" x14ac:dyDescent="0.45"/>
    <row r="46" spans="1:55" s="11" customFormat="1" ht="20.25" customHeight="1" x14ac:dyDescent="0.45">
      <c r="A46" s="13" t="s">
        <v>114</v>
      </c>
      <c r="B46" s="13"/>
      <c r="C46" s="13"/>
    </row>
    <row r="47" spans="1:55" s="11" customFormat="1" ht="20.25" customHeight="1" x14ac:dyDescent="0.45">
      <c r="A47" s="30" t="s">
        <v>100</v>
      </c>
      <c r="B47" s="13"/>
      <c r="C47" s="13"/>
    </row>
    <row r="48" spans="1:55" s="11" customFormat="1" ht="20.25" customHeight="1" x14ac:dyDescent="0.45"/>
    <row r="49" spans="1:55" s="11" customFormat="1" ht="20.25" customHeight="1" x14ac:dyDescent="0.45">
      <c r="A49" s="13" t="s">
        <v>69</v>
      </c>
      <c r="B49" s="13"/>
      <c r="C49" s="13"/>
    </row>
    <row r="50" spans="1:55" s="11" customFormat="1" ht="20.25" customHeight="1" x14ac:dyDescent="0.45">
      <c r="A50" s="13" t="s">
        <v>101</v>
      </c>
      <c r="B50" s="13"/>
      <c r="C50" s="13"/>
    </row>
    <row r="51" spans="1:55" s="11" customFormat="1" ht="20.25" customHeight="1" x14ac:dyDescent="0.45">
      <c r="A51" s="13"/>
      <c r="B51" s="13"/>
      <c r="C51" s="13"/>
    </row>
    <row r="52" spans="1:55" s="11" customFormat="1" ht="20.25" customHeight="1" x14ac:dyDescent="0.45">
      <c r="A52" s="13" t="s">
        <v>70</v>
      </c>
      <c r="B52" s="13"/>
      <c r="C52" s="13"/>
    </row>
    <row r="53" spans="1:55" s="11" customFormat="1" ht="20.25" customHeight="1" x14ac:dyDescent="0.45">
      <c r="A53" s="13"/>
      <c r="B53" s="13"/>
      <c r="C53" s="13"/>
    </row>
    <row r="54" spans="1:55" s="11" customFormat="1" ht="20.25" customHeight="1" x14ac:dyDescent="0.45">
      <c r="A54" s="11" t="s">
        <v>102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82</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110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118</v>
      </c>
      <c r="C58" s="25"/>
      <c r="D58" s="16"/>
      <c r="E58" s="16"/>
    </row>
    <row r="59" spans="1:55" s="11" customFormat="1" ht="20.25" customHeight="1" x14ac:dyDescent="0.45">
      <c r="A59" s="25"/>
      <c r="B59" s="25"/>
      <c r="C59" s="25"/>
      <c r="D59" s="13"/>
      <c r="E59" s="13"/>
    </row>
    <row r="60" spans="1:55" s="11" customFormat="1" ht="20.25" customHeight="1" x14ac:dyDescent="0.45">
      <c r="A60" s="11" t="s">
        <v>104</v>
      </c>
      <c r="C60" s="25"/>
      <c r="D60" s="16"/>
      <c r="E60" s="16"/>
    </row>
    <row r="61" spans="1:55" s="11" customFormat="1" ht="20.25" customHeight="1" x14ac:dyDescent="0.45">
      <c r="A61" s="75" t="s">
        <v>106</v>
      </c>
      <c r="B61" s="25"/>
      <c r="C61" s="25"/>
      <c r="D61" s="13"/>
      <c r="E61" s="13"/>
    </row>
    <row r="62" spans="1:55" s="11" customFormat="1" ht="20.25" customHeight="1" x14ac:dyDescent="0.45">
      <c r="A62" s="74" t="s">
        <v>107</v>
      </c>
      <c r="B62" s="25"/>
      <c r="C62" s="25"/>
      <c r="D62" s="29"/>
      <c r="E62" s="29"/>
    </row>
    <row r="63" spans="1:55" s="11" customFormat="1" ht="20.25" customHeight="1" x14ac:dyDescent="0.45">
      <c r="A63" s="75" t="s">
        <v>108</v>
      </c>
      <c r="B63" s="25"/>
      <c r="C63" s="25"/>
      <c r="D63" s="29"/>
      <c r="E63" s="29"/>
    </row>
    <row r="64" spans="1:55" s="11" customFormat="1" ht="20.25" customHeight="1" x14ac:dyDescent="0.45">
      <c r="A64" s="74" t="s">
        <v>109</v>
      </c>
      <c r="B64" s="25"/>
      <c r="C64" s="25"/>
      <c r="D64" s="29"/>
      <c r="E64" s="29"/>
    </row>
    <row r="65" spans="1:5" s="11" customFormat="1" ht="20.25" customHeight="1" x14ac:dyDescent="0.45">
      <c r="A65" s="75" t="s">
        <v>119</v>
      </c>
      <c r="B65" s="25"/>
      <c r="C65" s="25"/>
      <c r="D65" s="29"/>
      <c r="E65" s="29"/>
    </row>
    <row r="66" spans="1:5" s="11" customFormat="1" ht="20.25" customHeight="1" x14ac:dyDescent="0.45">
      <c r="A66" s="75" t="s">
        <v>120</v>
      </c>
      <c r="B66" s="25"/>
      <c r="C66" s="25"/>
      <c r="D66" s="29"/>
      <c r="E66" s="29"/>
    </row>
    <row r="67" spans="1:5" s="11" customFormat="1" ht="20.25" customHeight="1" x14ac:dyDescent="0.45">
      <c r="A67" s="75" t="s">
        <v>121</v>
      </c>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ht="20.25" customHeight="1" x14ac:dyDescent="0.45"/>
    <row r="73"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B64A9-68D5-49FA-A89A-BCEA68A6C63C}">
  <sheetPr>
    <pageSetUpPr fitToPage="1"/>
  </sheetPr>
  <dimension ref="B1:W42"/>
  <sheetViews>
    <sheetView zoomScaleNormal="100" workbookViewId="0">
      <selection activeCell="R13" sqref="Q13:R13"/>
    </sheetView>
  </sheetViews>
  <sheetFormatPr defaultColWidth="9" defaultRowHeight="26.4" x14ac:dyDescent="0.45"/>
  <cols>
    <col min="1" max="1" width="1.59765625" style="117" customWidth="1"/>
    <col min="2" max="2" width="5.59765625" style="116" customWidth="1"/>
    <col min="3" max="3" width="10.59765625" style="116" customWidth="1"/>
    <col min="4" max="4" width="3.3984375" style="116" bestFit="1" customWidth="1"/>
    <col min="5" max="5" width="15.59765625" style="117" customWidth="1"/>
    <col min="6" max="6" width="3.3984375" style="117" bestFit="1" customWidth="1"/>
    <col min="7" max="7" width="15.59765625" style="117" customWidth="1"/>
    <col min="8" max="8" width="3.3984375" style="117" bestFit="1" customWidth="1"/>
    <col min="9" max="9" width="15.59765625" style="116" customWidth="1"/>
    <col min="10" max="10" width="3.3984375" style="117" bestFit="1" customWidth="1"/>
    <col min="11" max="11" width="15.59765625" style="117" customWidth="1"/>
    <col min="12" max="12" width="3.3984375" style="117" customWidth="1"/>
    <col min="13" max="13" width="15.59765625" style="117" customWidth="1"/>
    <col min="14" max="14" width="3.3984375" style="117" customWidth="1"/>
    <col min="15" max="15" width="15.59765625" style="117" customWidth="1"/>
    <col min="16" max="16" width="3.3984375" style="117" customWidth="1"/>
    <col min="17" max="17" width="15.59765625" style="117" customWidth="1"/>
    <col min="18" max="18" width="3.3984375" style="117" customWidth="1"/>
    <col min="19" max="19" width="15.59765625" style="117" customWidth="1"/>
    <col min="20" max="20" width="3.3984375" style="117" customWidth="1"/>
    <col min="21" max="21" width="15.59765625" style="117" customWidth="1"/>
    <col min="22" max="22" width="3.3984375" style="117" customWidth="1"/>
    <col min="23" max="23" width="50.59765625" style="117" customWidth="1"/>
    <col min="24" max="16384" width="9" style="117"/>
  </cols>
  <sheetData>
    <row r="1" spans="2:23" x14ac:dyDescent="0.45">
      <c r="B1" s="115" t="s">
        <v>128</v>
      </c>
    </row>
    <row r="2" spans="2:23" x14ac:dyDescent="0.45">
      <c r="B2" s="118" t="s">
        <v>129</v>
      </c>
      <c r="E2" s="119"/>
      <c r="I2" s="120"/>
    </row>
    <row r="3" spans="2:23" x14ac:dyDescent="0.45">
      <c r="B3" s="120" t="s">
        <v>130</v>
      </c>
      <c r="E3" s="119" t="s">
        <v>131</v>
      </c>
      <c r="I3" s="120"/>
    </row>
    <row r="4" spans="2:23" x14ac:dyDescent="0.45">
      <c r="B4" s="118"/>
      <c r="E4" s="278" t="s">
        <v>132</v>
      </c>
      <c r="F4" s="278"/>
      <c r="G4" s="278"/>
      <c r="H4" s="278"/>
      <c r="I4" s="278"/>
      <c r="J4" s="278"/>
      <c r="K4" s="278"/>
      <c r="M4" s="278" t="s">
        <v>133</v>
      </c>
      <c r="N4" s="278"/>
      <c r="O4" s="278"/>
      <c r="Q4" s="278" t="s">
        <v>134</v>
      </c>
      <c r="R4" s="278"/>
      <c r="S4" s="278"/>
      <c r="T4" s="278"/>
      <c r="U4" s="278"/>
      <c r="W4" s="278" t="s">
        <v>135</v>
      </c>
    </row>
    <row r="5" spans="2:23" x14ac:dyDescent="0.45">
      <c r="B5" s="116" t="s">
        <v>26</v>
      </c>
      <c r="C5" s="116" t="s">
        <v>7</v>
      </c>
      <c r="E5" s="116" t="s">
        <v>136</v>
      </c>
      <c r="F5" s="116"/>
      <c r="G5" s="116" t="s">
        <v>137</v>
      </c>
      <c r="I5" s="116" t="s">
        <v>138</v>
      </c>
      <c r="K5" s="116" t="s">
        <v>132</v>
      </c>
      <c r="M5" s="116" t="s">
        <v>139</v>
      </c>
      <c r="O5" s="116" t="s">
        <v>140</v>
      </c>
      <c r="Q5" s="116" t="s">
        <v>139</v>
      </c>
      <c r="S5" s="116" t="s">
        <v>140</v>
      </c>
      <c r="U5" s="116" t="s">
        <v>132</v>
      </c>
      <c r="W5" s="278"/>
    </row>
    <row r="6" spans="2:23" x14ac:dyDescent="0.45">
      <c r="B6" s="116">
        <v>1</v>
      </c>
      <c r="C6" s="121" t="s">
        <v>141</v>
      </c>
      <c r="D6" s="116" t="s">
        <v>142</v>
      </c>
      <c r="E6" s="122">
        <v>0.375</v>
      </c>
      <c r="F6" s="116" t="s">
        <v>127</v>
      </c>
      <c r="G6" s="122">
        <v>0.75</v>
      </c>
      <c r="H6" s="117" t="s">
        <v>143</v>
      </c>
      <c r="I6" s="122">
        <v>4.1666666666666664E-2</v>
      </c>
      <c r="J6" s="117" t="s">
        <v>20</v>
      </c>
      <c r="K6" s="123">
        <f t="shared" ref="K6:K8" si="0">(G6-E6-I6)*24</f>
        <v>8</v>
      </c>
      <c r="M6" s="122">
        <v>0.39583333333333331</v>
      </c>
      <c r="N6" s="116" t="s">
        <v>127</v>
      </c>
      <c r="O6" s="122">
        <v>0.6875</v>
      </c>
      <c r="Q6" s="124">
        <f>IF(E6&lt;M6,M6,E6)</f>
        <v>0.39583333333333331</v>
      </c>
      <c r="R6" s="116" t="s">
        <v>127</v>
      </c>
      <c r="S6" s="124">
        <f t="shared" ref="S6:S8" si="1">IF(G6&gt;O6,O6,G6)</f>
        <v>0.6875</v>
      </c>
      <c r="U6" s="123">
        <f t="shared" ref="U6:U8" si="2">(S6-Q6)*24</f>
        <v>7</v>
      </c>
      <c r="W6" s="125"/>
    </row>
    <row r="7" spans="2:23" x14ac:dyDescent="0.45">
      <c r="B7" s="116">
        <v>2</v>
      </c>
      <c r="C7" s="121" t="s">
        <v>144</v>
      </c>
      <c r="D7" s="116" t="s">
        <v>142</v>
      </c>
      <c r="E7" s="122"/>
      <c r="F7" s="116" t="s">
        <v>127</v>
      </c>
      <c r="G7" s="122"/>
      <c r="H7" s="117" t="s">
        <v>143</v>
      </c>
      <c r="I7" s="122">
        <v>0</v>
      </c>
      <c r="J7" s="117" t="s">
        <v>20</v>
      </c>
      <c r="K7" s="123">
        <f t="shared" si="0"/>
        <v>0</v>
      </c>
      <c r="M7" s="122"/>
      <c r="N7" s="116" t="s">
        <v>127</v>
      </c>
      <c r="O7" s="122"/>
      <c r="Q7" s="124">
        <f t="shared" ref="Q7:Q8" si="3">IF(E7&lt;M7,M7,E7)</f>
        <v>0</v>
      </c>
      <c r="R7" s="116" t="s">
        <v>127</v>
      </c>
      <c r="S7" s="124">
        <f t="shared" si="1"/>
        <v>0</v>
      </c>
      <c r="U7" s="123">
        <f t="shared" si="2"/>
        <v>0</v>
      </c>
      <c r="W7" s="125"/>
    </row>
    <row r="8" spans="2:23" x14ac:dyDescent="0.45">
      <c r="B8" s="116">
        <v>3</v>
      </c>
      <c r="C8" s="121" t="s">
        <v>145</v>
      </c>
      <c r="D8" s="116" t="s">
        <v>142</v>
      </c>
      <c r="E8" s="122"/>
      <c r="F8" s="116" t="s">
        <v>127</v>
      </c>
      <c r="G8" s="122"/>
      <c r="H8" s="117" t="s">
        <v>143</v>
      </c>
      <c r="I8" s="122">
        <v>0</v>
      </c>
      <c r="J8" s="117" t="s">
        <v>20</v>
      </c>
      <c r="K8" s="123">
        <f t="shared" si="0"/>
        <v>0</v>
      </c>
      <c r="M8" s="122"/>
      <c r="N8" s="116" t="s">
        <v>127</v>
      </c>
      <c r="O8" s="122"/>
      <c r="Q8" s="124">
        <f t="shared" si="3"/>
        <v>0</v>
      </c>
      <c r="R8" s="116" t="s">
        <v>127</v>
      </c>
      <c r="S8" s="124">
        <f t="shared" si="1"/>
        <v>0</v>
      </c>
      <c r="U8" s="123">
        <f t="shared" si="2"/>
        <v>0</v>
      </c>
      <c r="W8" s="125"/>
    </row>
    <row r="9" spans="2:23" x14ac:dyDescent="0.45">
      <c r="B9" s="116">
        <v>4</v>
      </c>
      <c r="C9" s="121" t="s">
        <v>146</v>
      </c>
      <c r="D9" s="116" t="s">
        <v>142</v>
      </c>
      <c r="E9" s="122"/>
      <c r="F9" s="116" t="s">
        <v>127</v>
      </c>
      <c r="G9" s="122"/>
      <c r="H9" s="117" t="s">
        <v>143</v>
      </c>
      <c r="I9" s="122">
        <v>0</v>
      </c>
      <c r="J9" s="117" t="s">
        <v>20</v>
      </c>
      <c r="K9" s="123">
        <f>(G9-E9-I9)*24</f>
        <v>0</v>
      </c>
      <c r="M9" s="122"/>
      <c r="N9" s="116" t="s">
        <v>127</v>
      </c>
      <c r="O9" s="122"/>
      <c r="Q9" s="124">
        <f>IF(E9&lt;M9,M9,E9)</f>
        <v>0</v>
      </c>
      <c r="R9" s="116" t="s">
        <v>127</v>
      </c>
      <c r="S9" s="124">
        <f>IF(G9&gt;O9,O9,G9)</f>
        <v>0</v>
      </c>
      <c r="U9" s="123">
        <f>(S9-Q9)*24</f>
        <v>0</v>
      </c>
      <c r="W9" s="125"/>
    </row>
    <row r="10" spans="2:23" x14ac:dyDescent="0.45">
      <c r="B10" s="116">
        <v>5</v>
      </c>
      <c r="C10" s="121" t="s">
        <v>147</v>
      </c>
      <c r="D10" s="116" t="s">
        <v>142</v>
      </c>
      <c r="E10" s="122"/>
      <c r="F10" s="116" t="s">
        <v>127</v>
      </c>
      <c r="G10" s="122"/>
      <c r="H10" s="117" t="s">
        <v>143</v>
      </c>
      <c r="I10" s="122">
        <v>0</v>
      </c>
      <c r="J10" s="117" t="s">
        <v>20</v>
      </c>
      <c r="K10" s="123">
        <f>(G10-E10-I10)*24</f>
        <v>0</v>
      </c>
      <c r="M10" s="122"/>
      <c r="N10" s="116" t="s">
        <v>127</v>
      </c>
      <c r="O10" s="122"/>
      <c r="Q10" s="124">
        <f t="shared" ref="Q10:Q25" si="4">IF(E10&lt;M10,M10,E10)</f>
        <v>0</v>
      </c>
      <c r="R10" s="116" t="s">
        <v>127</v>
      </c>
      <c r="S10" s="124">
        <f t="shared" ref="S10:S25" si="5">IF(G10&gt;O10,O10,G10)</f>
        <v>0</v>
      </c>
      <c r="U10" s="123">
        <f t="shared" ref="U10:U25" si="6">(S10-Q10)*24</f>
        <v>0</v>
      </c>
      <c r="W10" s="125"/>
    </row>
    <row r="11" spans="2:23" x14ac:dyDescent="0.45">
      <c r="B11" s="116">
        <v>6</v>
      </c>
      <c r="C11" s="121" t="s">
        <v>148</v>
      </c>
      <c r="D11" s="116" t="s">
        <v>142</v>
      </c>
      <c r="E11" s="122"/>
      <c r="F11" s="116" t="s">
        <v>127</v>
      </c>
      <c r="G11" s="122"/>
      <c r="H11" s="117" t="s">
        <v>143</v>
      </c>
      <c r="I11" s="122">
        <v>0</v>
      </c>
      <c r="J11" s="117" t="s">
        <v>20</v>
      </c>
      <c r="K11" s="123">
        <f t="shared" ref="K11:K25" si="7">(G11-E11-I11)*24</f>
        <v>0</v>
      </c>
      <c r="M11" s="122"/>
      <c r="N11" s="116" t="s">
        <v>127</v>
      </c>
      <c r="O11" s="122"/>
      <c r="Q11" s="124">
        <f t="shared" si="4"/>
        <v>0</v>
      </c>
      <c r="R11" s="116" t="s">
        <v>127</v>
      </c>
      <c r="S11" s="124">
        <f t="shared" si="5"/>
        <v>0</v>
      </c>
      <c r="U11" s="123">
        <f t="shared" si="6"/>
        <v>0</v>
      </c>
      <c r="W11" s="125"/>
    </row>
    <row r="12" spans="2:23" x14ac:dyDescent="0.45">
      <c r="B12" s="116">
        <v>7</v>
      </c>
      <c r="C12" s="121" t="s">
        <v>149</v>
      </c>
      <c r="D12" s="116" t="s">
        <v>142</v>
      </c>
      <c r="E12" s="122"/>
      <c r="F12" s="116" t="s">
        <v>127</v>
      </c>
      <c r="G12" s="122"/>
      <c r="H12" s="117" t="s">
        <v>143</v>
      </c>
      <c r="I12" s="122">
        <v>0</v>
      </c>
      <c r="J12" s="117" t="s">
        <v>20</v>
      </c>
      <c r="K12" s="123">
        <f t="shared" si="7"/>
        <v>0</v>
      </c>
      <c r="M12" s="122"/>
      <c r="N12" s="116" t="s">
        <v>127</v>
      </c>
      <c r="O12" s="122"/>
      <c r="Q12" s="124">
        <f t="shared" si="4"/>
        <v>0</v>
      </c>
      <c r="R12" s="116" t="s">
        <v>127</v>
      </c>
      <c r="S12" s="124">
        <f t="shared" si="5"/>
        <v>0</v>
      </c>
      <c r="U12" s="123">
        <f t="shared" si="6"/>
        <v>0</v>
      </c>
      <c r="W12" s="125"/>
    </row>
    <row r="13" spans="2:23" x14ac:dyDescent="0.45">
      <c r="B13" s="116">
        <v>8</v>
      </c>
      <c r="C13" s="121" t="s">
        <v>150</v>
      </c>
      <c r="D13" s="116" t="s">
        <v>142</v>
      </c>
      <c r="E13" s="122"/>
      <c r="F13" s="116" t="s">
        <v>127</v>
      </c>
      <c r="G13" s="122"/>
      <c r="H13" s="117" t="s">
        <v>143</v>
      </c>
      <c r="I13" s="122">
        <v>0</v>
      </c>
      <c r="J13" s="117" t="s">
        <v>20</v>
      </c>
      <c r="K13" s="123">
        <f t="shared" si="7"/>
        <v>0</v>
      </c>
      <c r="M13" s="122"/>
      <c r="N13" s="116" t="s">
        <v>127</v>
      </c>
      <c r="O13" s="122"/>
      <c r="Q13" s="124">
        <f t="shared" si="4"/>
        <v>0</v>
      </c>
      <c r="R13" s="116" t="s">
        <v>127</v>
      </c>
      <c r="S13" s="124">
        <f t="shared" si="5"/>
        <v>0</v>
      </c>
      <c r="U13" s="123">
        <f t="shared" si="6"/>
        <v>0</v>
      </c>
      <c r="W13" s="125"/>
    </row>
    <row r="14" spans="2:23" x14ac:dyDescent="0.45">
      <c r="B14" s="116">
        <v>9</v>
      </c>
      <c r="C14" s="121" t="s">
        <v>151</v>
      </c>
      <c r="D14" s="116" t="s">
        <v>142</v>
      </c>
      <c r="E14" s="122"/>
      <c r="F14" s="116" t="s">
        <v>127</v>
      </c>
      <c r="G14" s="122"/>
      <c r="H14" s="117" t="s">
        <v>143</v>
      </c>
      <c r="I14" s="122">
        <v>0</v>
      </c>
      <c r="J14" s="117" t="s">
        <v>20</v>
      </c>
      <c r="K14" s="123">
        <f t="shared" si="7"/>
        <v>0</v>
      </c>
      <c r="M14" s="122"/>
      <c r="N14" s="116" t="s">
        <v>127</v>
      </c>
      <c r="O14" s="122"/>
      <c r="Q14" s="124">
        <f t="shared" si="4"/>
        <v>0</v>
      </c>
      <c r="R14" s="116" t="s">
        <v>127</v>
      </c>
      <c r="S14" s="124">
        <f t="shared" si="5"/>
        <v>0</v>
      </c>
      <c r="U14" s="123">
        <f t="shared" si="6"/>
        <v>0</v>
      </c>
      <c r="W14" s="125"/>
    </row>
    <row r="15" spans="2:23" x14ac:dyDescent="0.45">
      <c r="B15" s="116">
        <v>10</v>
      </c>
      <c r="C15" s="121" t="s">
        <v>152</v>
      </c>
      <c r="D15" s="116" t="s">
        <v>142</v>
      </c>
      <c r="E15" s="122"/>
      <c r="F15" s="116" t="s">
        <v>127</v>
      </c>
      <c r="G15" s="122"/>
      <c r="H15" s="117" t="s">
        <v>143</v>
      </c>
      <c r="I15" s="122">
        <v>0</v>
      </c>
      <c r="J15" s="117" t="s">
        <v>20</v>
      </c>
      <c r="K15" s="123">
        <f t="shared" si="7"/>
        <v>0</v>
      </c>
      <c r="M15" s="122"/>
      <c r="N15" s="116" t="s">
        <v>127</v>
      </c>
      <c r="O15" s="122"/>
      <c r="Q15" s="124">
        <f t="shared" si="4"/>
        <v>0</v>
      </c>
      <c r="R15" s="116" t="s">
        <v>127</v>
      </c>
      <c r="S15" s="124">
        <f>IF(G15&gt;O15,O15,G15)</f>
        <v>0</v>
      </c>
      <c r="U15" s="123">
        <f t="shared" si="6"/>
        <v>0</v>
      </c>
      <c r="W15" s="125"/>
    </row>
    <row r="16" spans="2:23" x14ac:dyDescent="0.45">
      <c r="B16" s="116">
        <v>11</v>
      </c>
      <c r="C16" s="121" t="s">
        <v>153</v>
      </c>
      <c r="D16" s="116" t="s">
        <v>142</v>
      </c>
      <c r="E16" s="122"/>
      <c r="F16" s="116" t="s">
        <v>127</v>
      </c>
      <c r="G16" s="122"/>
      <c r="H16" s="117" t="s">
        <v>143</v>
      </c>
      <c r="I16" s="122">
        <v>0</v>
      </c>
      <c r="J16" s="117" t="s">
        <v>20</v>
      </c>
      <c r="K16" s="123">
        <f t="shared" si="7"/>
        <v>0</v>
      </c>
      <c r="M16" s="122"/>
      <c r="N16" s="116" t="s">
        <v>127</v>
      </c>
      <c r="O16" s="122"/>
      <c r="Q16" s="124">
        <f t="shared" si="4"/>
        <v>0</v>
      </c>
      <c r="R16" s="116" t="s">
        <v>127</v>
      </c>
      <c r="S16" s="124">
        <f t="shared" si="5"/>
        <v>0</v>
      </c>
      <c r="U16" s="123">
        <f t="shared" si="6"/>
        <v>0</v>
      </c>
      <c r="W16" s="125"/>
    </row>
    <row r="17" spans="2:23" x14ac:dyDescent="0.45">
      <c r="B17" s="116">
        <v>12</v>
      </c>
      <c r="C17" s="121" t="s">
        <v>154</v>
      </c>
      <c r="D17" s="116" t="s">
        <v>142</v>
      </c>
      <c r="E17" s="122"/>
      <c r="F17" s="116" t="s">
        <v>127</v>
      </c>
      <c r="G17" s="122"/>
      <c r="H17" s="117" t="s">
        <v>143</v>
      </c>
      <c r="I17" s="122">
        <v>0</v>
      </c>
      <c r="J17" s="117" t="s">
        <v>20</v>
      </c>
      <c r="K17" s="123">
        <f t="shared" si="7"/>
        <v>0</v>
      </c>
      <c r="M17" s="122"/>
      <c r="N17" s="116" t="s">
        <v>127</v>
      </c>
      <c r="O17" s="122"/>
      <c r="Q17" s="124">
        <f t="shared" si="4"/>
        <v>0</v>
      </c>
      <c r="R17" s="116" t="s">
        <v>127</v>
      </c>
      <c r="S17" s="124">
        <f t="shared" si="5"/>
        <v>0</v>
      </c>
      <c r="U17" s="123">
        <f t="shared" si="6"/>
        <v>0</v>
      </c>
      <c r="W17" s="125"/>
    </row>
    <row r="18" spans="2:23" x14ac:dyDescent="0.45">
      <c r="B18" s="116">
        <v>13</v>
      </c>
      <c r="C18" s="121" t="s">
        <v>155</v>
      </c>
      <c r="D18" s="116" t="s">
        <v>142</v>
      </c>
      <c r="E18" s="122"/>
      <c r="F18" s="116" t="s">
        <v>127</v>
      </c>
      <c r="G18" s="122"/>
      <c r="H18" s="117" t="s">
        <v>143</v>
      </c>
      <c r="I18" s="122">
        <v>0</v>
      </c>
      <c r="J18" s="117" t="s">
        <v>20</v>
      </c>
      <c r="K18" s="123">
        <f t="shared" si="7"/>
        <v>0</v>
      </c>
      <c r="M18" s="122"/>
      <c r="N18" s="116" t="s">
        <v>127</v>
      </c>
      <c r="O18" s="122"/>
      <c r="Q18" s="124">
        <f t="shared" si="4"/>
        <v>0</v>
      </c>
      <c r="R18" s="116" t="s">
        <v>127</v>
      </c>
      <c r="S18" s="124">
        <f t="shared" si="5"/>
        <v>0</v>
      </c>
      <c r="U18" s="123">
        <f t="shared" si="6"/>
        <v>0</v>
      </c>
      <c r="W18" s="125"/>
    </row>
    <row r="19" spans="2:23" x14ac:dyDescent="0.45">
      <c r="B19" s="116">
        <v>14</v>
      </c>
      <c r="C19" s="121" t="s">
        <v>156</v>
      </c>
      <c r="D19" s="116" t="s">
        <v>142</v>
      </c>
      <c r="E19" s="122"/>
      <c r="F19" s="116" t="s">
        <v>127</v>
      </c>
      <c r="G19" s="122"/>
      <c r="H19" s="117" t="s">
        <v>143</v>
      </c>
      <c r="I19" s="122">
        <v>0</v>
      </c>
      <c r="J19" s="117" t="s">
        <v>20</v>
      </c>
      <c r="K19" s="123">
        <f t="shared" si="7"/>
        <v>0</v>
      </c>
      <c r="M19" s="122"/>
      <c r="N19" s="116" t="s">
        <v>127</v>
      </c>
      <c r="O19" s="122"/>
      <c r="Q19" s="124">
        <f t="shared" si="4"/>
        <v>0</v>
      </c>
      <c r="R19" s="116" t="s">
        <v>127</v>
      </c>
      <c r="S19" s="124">
        <f t="shared" si="5"/>
        <v>0</v>
      </c>
      <c r="U19" s="123">
        <f t="shared" si="6"/>
        <v>0</v>
      </c>
      <c r="W19" s="125"/>
    </row>
    <row r="20" spans="2:23" x14ac:dyDescent="0.45">
      <c r="B20" s="116">
        <v>15</v>
      </c>
      <c r="C20" s="121" t="s">
        <v>157</v>
      </c>
      <c r="D20" s="116" t="s">
        <v>142</v>
      </c>
      <c r="E20" s="122"/>
      <c r="F20" s="116" t="s">
        <v>127</v>
      </c>
      <c r="G20" s="122"/>
      <c r="H20" s="117" t="s">
        <v>143</v>
      </c>
      <c r="I20" s="122">
        <v>0</v>
      </c>
      <c r="J20" s="117" t="s">
        <v>20</v>
      </c>
      <c r="K20" s="126">
        <f t="shared" si="7"/>
        <v>0</v>
      </c>
      <c r="M20" s="122"/>
      <c r="N20" s="116" t="s">
        <v>127</v>
      </c>
      <c r="O20" s="122"/>
      <c r="Q20" s="124">
        <f t="shared" si="4"/>
        <v>0</v>
      </c>
      <c r="R20" s="116" t="s">
        <v>127</v>
      </c>
      <c r="S20" s="124">
        <f t="shared" si="5"/>
        <v>0</v>
      </c>
      <c r="U20" s="123">
        <f t="shared" si="6"/>
        <v>0</v>
      </c>
      <c r="W20" s="125"/>
    </row>
    <row r="21" spans="2:23" x14ac:dyDescent="0.45">
      <c r="B21" s="116">
        <v>16</v>
      </c>
      <c r="C21" s="121" t="s">
        <v>158</v>
      </c>
      <c r="D21" s="116" t="s">
        <v>142</v>
      </c>
      <c r="E21" s="122"/>
      <c r="F21" s="116" t="s">
        <v>127</v>
      </c>
      <c r="G21" s="122"/>
      <c r="H21" s="117" t="s">
        <v>143</v>
      </c>
      <c r="I21" s="122">
        <v>0</v>
      </c>
      <c r="J21" s="117" t="s">
        <v>20</v>
      </c>
      <c r="K21" s="123">
        <f t="shared" si="7"/>
        <v>0</v>
      </c>
      <c r="M21" s="122"/>
      <c r="N21" s="116" t="s">
        <v>127</v>
      </c>
      <c r="O21" s="122"/>
      <c r="Q21" s="124">
        <f t="shared" si="4"/>
        <v>0</v>
      </c>
      <c r="R21" s="116" t="s">
        <v>127</v>
      </c>
      <c r="S21" s="124">
        <f t="shared" si="5"/>
        <v>0</v>
      </c>
      <c r="U21" s="123">
        <f t="shared" si="6"/>
        <v>0</v>
      </c>
      <c r="W21" s="125"/>
    </row>
    <row r="22" spans="2:23" x14ac:dyDescent="0.45">
      <c r="B22" s="116">
        <v>17</v>
      </c>
      <c r="C22" s="121" t="s">
        <v>159</v>
      </c>
      <c r="D22" s="116" t="s">
        <v>142</v>
      </c>
      <c r="E22" s="122"/>
      <c r="F22" s="116" t="s">
        <v>127</v>
      </c>
      <c r="G22" s="122"/>
      <c r="H22" s="117" t="s">
        <v>143</v>
      </c>
      <c r="I22" s="122">
        <v>0</v>
      </c>
      <c r="J22" s="117" t="s">
        <v>20</v>
      </c>
      <c r="K22" s="123">
        <f t="shared" si="7"/>
        <v>0</v>
      </c>
      <c r="M22" s="122"/>
      <c r="N22" s="116" t="s">
        <v>127</v>
      </c>
      <c r="O22" s="122"/>
      <c r="Q22" s="124">
        <f t="shared" si="4"/>
        <v>0</v>
      </c>
      <c r="R22" s="116" t="s">
        <v>127</v>
      </c>
      <c r="S22" s="124">
        <f t="shared" si="5"/>
        <v>0</v>
      </c>
      <c r="U22" s="123">
        <f t="shared" si="6"/>
        <v>0</v>
      </c>
      <c r="W22" s="125"/>
    </row>
    <row r="23" spans="2:23" x14ac:dyDescent="0.45">
      <c r="B23" s="116">
        <v>18</v>
      </c>
      <c r="C23" s="121" t="s">
        <v>160</v>
      </c>
      <c r="D23" s="116" t="s">
        <v>142</v>
      </c>
      <c r="E23" s="122"/>
      <c r="F23" s="116" t="s">
        <v>127</v>
      </c>
      <c r="G23" s="122"/>
      <c r="H23" s="117" t="s">
        <v>143</v>
      </c>
      <c r="I23" s="122">
        <v>0</v>
      </c>
      <c r="J23" s="117" t="s">
        <v>20</v>
      </c>
      <c r="K23" s="123">
        <f t="shared" si="7"/>
        <v>0</v>
      </c>
      <c r="M23" s="122"/>
      <c r="N23" s="116" t="s">
        <v>127</v>
      </c>
      <c r="O23" s="122"/>
      <c r="Q23" s="124">
        <f t="shared" si="4"/>
        <v>0</v>
      </c>
      <c r="R23" s="116" t="s">
        <v>127</v>
      </c>
      <c r="S23" s="124">
        <f t="shared" si="5"/>
        <v>0</v>
      </c>
      <c r="U23" s="123">
        <f t="shared" si="6"/>
        <v>0</v>
      </c>
      <c r="W23" s="125"/>
    </row>
    <row r="24" spans="2:23" x14ac:dyDescent="0.45">
      <c r="B24" s="116">
        <v>19</v>
      </c>
      <c r="C24" s="121" t="s">
        <v>161</v>
      </c>
      <c r="D24" s="116" t="s">
        <v>142</v>
      </c>
      <c r="E24" s="122"/>
      <c r="F24" s="116" t="s">
        <v>127</v>
      </c>
      <c r="G24" s="122"/>
      <c r="H24" s="117" t="s">
        <v>143</v>
      </c>
      <c r="I24" s="122">
        <v>0</v>
      </c>
      <c r="J24" s="117" t="s">
        <v>20</v>
      </c>
      <c r="K24" s="123">
        <f t="shared" si="7"/>
        <v>0</v>
      </c>
      <c r="M24" s="122"/>
      <c r="N24" s="116" t="s">
        <v>127</v>
      </c>
      <c r="O24" s="122"/>
      <c r="Q24" s="124">
        <f t="shared" si="4"/>
        <v>0</v>
      </c>
      <c r="R24" s="116" t="s">
        <v>127</v>
      </c>
      <c r="S24" s="124">
        <f t="shared" si="5"/>
        <v>0</v>
      </c>
      <c r="U24" s="123">
        <f t="shared" si="6"/>
        <v>0</v>
      </c>
      <c r="W24" s="125"/>
    </row>
    <row r="25" spans="2:23" x14ac:dyDescent="0.45">
      <c r="B25" s="116">
        <v>20</v>
      </c>
      <c r="C25" s="121" t="s">
        <v>162</v>
      </c>
      <c r="D25" s="116" t="s">
        <v>142</v>
      </c>
      <c r="E25" s="122"/>
      <c r="F25" s="116" t="s">
        <v>127</v>
      </c>
      <c r="G25" s="122"/>
      <c r="H25" s="117" t="s">
        <v>143</v>
      </c>
      <c r="I25" s="122">
        <v>0</v>
      </c>
      <c r="J25" s="117" t="s">
        <v>20</v>
      </c>
      <c r="K25" s="123">
        <f t="shared" si="7"/>
        <v>0</v>
      </c>
      <c r="M25" s="122"/>
      <c r="N25" s="116" t="s">
        <v>127</v>
      </c>
      <c r="O25" s="122"/>
      <c r="Q25" s="124">
        <f t="shared" si="4"/>
        <v>0</v>
      </c>
      <c r="R25" s="116" t="s">
        <v>127</v>
      </c>
      <c r="S25" s="124">
        <f t="shared" si="5"/>
        <v>0</v>
      </c>
      <c r="U25" s="123">
        <f t="shared" si="6"/>
        <v>0</v>
      </c>
      <c r="W25" s="125"/>
    </row>
    <row r="26" spans="2:23" x14ac:dyDescent="0.45">
      <c r="B26" s="116">
        <v>21</v>
      </c>
      <c r="C26" s="121" t="s">
        <v>163</v>
      </c>
      <c r="D26" s="116" t="s">
        <v>142</v>
      </c>
      <c r="E26" s="127"/>
      <c r="F26" s="116" t="s">
        <v>127</v>
      </c>
      <c r="G26" s="127"/>
      <c r="H26" s="117" t="s">
        <v>143</v>
      </c>
      <c r="I26" s="127"/>
      <c r="J26" s="117" t="s">
        <v>20</v>
      </c>
      <c r="K26" s="121">
        <v>1</v>
      </c>
      <c r="M26" s="123"/>
      <c r="N26" s="116" t="s">
        <v>127</v>
      </c>
      <c r="O26" s="123"/>
      <c r="Q26" s="123"/>
      <c r="R26" s="116" t="s">
        <v>127</v>
      </c>
      <c r="S26" s="123"/>
      <c r="U26" s="121">
        <v>1</v>
      </c>
      <c r="W26" s="125"/>
    </row>
    <row r="27" spans="2:23" x14ac:dyDescent="0.45">
      <c r="B27" s="116">
        <v>22</v>
      </c>
      <c r="C27" s="121" t="s">
        <v>164</v>
      </c>
      <c r="D27" s="116" t="s">
        <v>142</v>
      </c>
      <c r="E27" s="127"/>
      <c r="F27" s="116" t="s">
        <v>127</v>
      </c>
      <c r="G27" s="127"/>
      <c r="H27" s="117" t="s">
        <v>143</v>
      </c>
      <c r="I27" s="127"/>
      <c r="J27" s="117" t="s">
        <v>20</v>
      </c>
      <c r="K27" s="121">
        <v>2</v>
      </c>
      <c r="M27" s="123"/>
      <c r="N27" s="116" t="s">
        <v>127</v>
      </c>
      <c r="O27" s="123"/>
      <c r="Q27" s="123"/>
      <c r="R27" s="116" t="s">
        <v>127</v>
      </c>
      <c r="S27" s="123"/>
      <c r="U27" s="121">
        <v>2</v>
      </c>
      <c r="W27" s="125"/>
    </row>
    <row r="28" spans="2:23" x14ac:dyDescent="0.45">
      <c r="B28" s="116">
        <v>23</v>
      </c>
      <c r="C28" s="121" t="s">
        <v>165</v>
      </c>
      <c r="D28" s="116" t="s">
        <v>142</v>
      </c>
      <c r="E28" s="127"/>
      <c r="F28" s="116" t="s">
        <v>127</v>
      </c>
      <c r="G28" s="127"/>
      <c r="H28" s="117" t="s">
        <v>143</v>
      </c>
      <c r="I28" s="127"/>
      <c r="J28" s="117" t="s">
        <v>20</v>
      </c>
      <c r="K28" s="121">
        <v>3</v>
      </c>
      <c r="M28" s="123"/>
      <c r="N28" s="116" t="s">
        <v>127</v>
      </c>
      <c r="O28" s="123"/>
      <c r="Q28" s="123"/>
      <c r="R28" s="116" t="s">
        <v>127</v>
      </c>
      <c r="S28" s="123"/>
      <c r="U28" s="121">
        <v>3</v>
      </c>
      <c r="W28" s="125"/>
    </row>
    <row r="29" spans="2:23" x14ac:dyDescent="0.45">
      <c r="B29" s="116">
        <v>24</v>
      </c>
      <c r="C29" s="121" t="s">
        <v>166</v>
      </c>
      <c r="D29" s="116" t="s">
        <v>142</v>
      </c>
      <c r="E29" s="127"/>
      <c r="F29" s="116" t="s">
        <v>127</v>
      </c>
      <c r="G29" s="127"/>
      <c r="H29" s="117" t="s">
        <v>143</v>
      </c>
      <c r="I29" s="127"/>
      <c r="J29" s="117" t="s">
        <v>20</v>
      </c>
      <c r="K29" s="121">
        <v>4</v>
      </c>
      <c r="M29" s="123"/>
      <c r="N29" s="116" t="s">
        <v>127</v>
      </c>
      <c r="O29" s="123"/>
      <c r="Q29" s="123"/>
      <c r="R29" s="116" t="s">
        <v>127</v>
      </c>
      <c r="S29" s="123"/>
      <c r="U29" s="121">
        <v>4</v>
      </c>
      <c r="W29" s="125"/>
    </row>
    <row r="30" spans="2:23" x14ac:dyDescent="0.45">
      <c r="B30" s="116">
        <v>25</v>
      </c>
      <c r="C30" s="121" t="s">
        <v>167</v>
      </c>
      <c r="D30" s="116" t="s">
        <v>142</v>
      </c>
      <c r="E30" s="127"/>
      <c r="F30" s="116" t="s">
        <v>127</v>
      </c>
      <c r="G30" s="127"/>
      <c r="H30" s="117" t="s">
        <v>143</v>
      </c>
      <c r="I30" s="127"/>
      <c r="J30" s="117" t="s">
        <v>20</v>
      </c>
      <c r="K30" s="121">
        <v>4</v>
      </c>
      <c r="M30" s="123"/>
      <c r="N30" s="116" t="s">
        <v>127</v>
      </c>
      <c r="O30" s="123"/>
      <c r="Q30" s="123"/>
      <c r="R30" s="116" t="s">
        <v>127</v>
      </c>
      <c r="S30" s="123"/>
      <c r="U30" s="121">
        <v>3</v>
      </c>
      <c r="W30" s="125"/>
    </row>
    <row r="31" spans="2:23" x14ac:dyDescent="0.45">
      <c r="B31" s="116">
        <v>26</v>
      </c>
      <c r="C31" s="121" t="s">
        <v>168</v>
      </c>
      <c r="D31" s="116" t="s">
        <v>142</v>
      </c>
      <c r="E31" s="127"/>
      <c r="F31" s="116" t="s">
        <v>127</v>
      </c>
      <c r="G31" s="127"/>
      <c r="H31" s="117" t="s">
        <v>143</v>
      </c>
      <c r="I31" s="127"/>
      <c r="J31" s="117" t="s">
        <v>20</v>
      </c>
      <c r="K31" s="121">
        <v>5</v>
      </c>
      <c r="M31" s="123"/>
      <c r="N31" s="116" t="s">
        <v>127</v>
      </c>
      <c r="O31" s="123"/>
      <c r="Q31" s="123"/>
      <c r="R31" s="116" t="s">
        <v>127</v>
      </c>
      <c r="S31" s="123"/>
      <c r="U31" s="121">
        <v>5</v>
      </c>
      <c r="W31" s="125"/>
    </row>
    <row r="32" spans="2:23" x14ac:dyDescent="0.45">
      <c r="B32" s="116">
        <v>27</v>
      </c>
      <c r="C32" s="121" t="s">
        <v>169</v>
      </c>
      <c r="D32" s="116" t="s">
        <v>142</v>
      </c>
      <c r="E32" s="127"/>
      <c r="F32" s="116" t="s">
        <v>127</v>
      </c>
      <c r="G32" s="127"/>
      <c r="H32" s="117" t="s">
        <v>143</v>
      </c>
      <c r="I32" s="127"/>
      <c r="J32" s="117" t="s">
        <v>20</v>
      </c>
      <c r="K32" s="121">
        <v>0</v>
      </c>
      <c r="M32" s="123"/>
      <c r="N32" s="116" t="s">
        <v>127</v>
      </c>
      <c r="O32" s="123"/>
      <c r="Q32" s="123"/>
      <c r="R32" s="116" t="s">
        <v>127</v>
      </c>
      <c r="S32" s="123"/>
      <c r="U32" s="121">
        <v>0</v>
      </c>
      <c r="W32" s="125" t="s">
        <v>170</v>
      </c>
    </row>
    <row r="33" spans="2:23" x14ac:dyDescent="0.45">
      <c r="B33" s="116">
        <v>28</v>
      </c>
      <c r="C33" s="121" t="s">
        <v>36</v>
      </c>
      <c r="D33" s="116" t="s">
        <v>142</v>
      </c>
      <c r="E33" s="127"/>
      <c r="F33" s="116" t="s">
        <v>127</v>
      </c>
      <c r="G33" s="127"/>
      <c r="H33" s="117" t="s">
        <v>143</v>
      </c>
      <c r="I33" s="127"/>
      <c r="J33" s="117" t="s">
        <v>20</v>
      </c>
      <c r="K33" s="121"/>
      <c r="M33" s="123"/>
      <c r="N33" s="116" t="s">
        <v>127</v>
      </c>
      <c r="O33" s="123"/>
      <c r="Q33" s="123"/>
      <c r="R33" s="116" t="s">
        <v>127</v>
      </c>
      <c r="S33" s="123"/>
      <c r="U33" s="121"/>
      <c r="W33" s="125"/>
    </row>
    <row r="34" spans="2:23" x14ac:dyDescent="0.45">
      <c r="B34" s="116">
        <v>29</v>
      </c>
      <c r="C34" s="121" t="s">
        <v>36</v>
      </c>
      <c r="D34" s="116" t="s">
        <v>142</v>
      </c>
      <c r="E34" s="127"/>
      <c r="F34" s="116" t="s">
        <v>127</v>
      </c>
      <c r="G34" s="127"/>
      <c r="H34" s="117" t="s">
        <v>143</v>
      </c>
      <c r="I34" s="127"/>
      <c r="J34" s="117" t="s">
        <v>20</v>
      </c>
      <c r="K34" s="121"/>
      <c r="M34" s="123"/>
      <c r="N34" s="116" t="s">
        <v>127</v>
      </c>
      <c r="O34" s="123"/>
      <c r="Q34" s="123"/>
      <c r="R34" s="116" t="s">
        <v>127</v>
      </c>
      <c r="S34" s="123"/>
      <c r="U34" s="121"/>
      <c r="W34" s="125"/>
    </row>
    <row r="35" spans="2:23" x14ac:dyDescent="0.45">
      <c r="B35" s="116">
        <v>30</v>
      </c>
      <c r="C35" s="121" t="s">
        <v>36</v>
      </c>
      <c r="D35" s="116" t="s">
        <v>142</v>
      </c>
      <c r="E35" s="127"/>
      <c r="F35" s="116" t="s">
        <v>127</v>
      </c>
      <c r="G35" s="127"/>
      <c r="H35" s="117" t="s">
        <v>143</v>
      </c>
      <c r="I35" s="127"/>
      <c r="J35" s="117" t="s">
        <v>20</v>
      </c>
      <c r="K35" s="121"/>
      <c r="M35" s="123"/>
      <c r="N35" s="116" t="s">
        <v>127</v>
      </c>
      <c r="O35" s="123"/>
      <c r="Q35" s="123"/>
      <c r="R35" s="116" t="s">
        <v>127</v>
      </c>
      <c r="S35" s="123"/>
      <c r="U35" s="121"/>
      <c r="W35" s="125"/>
    </row>
    <row r="36" spans="2:23" x14ac:dyDescent="0.45">
      <c r="C36" s="128"/>
    </row>
    <row r="37" spans="2:23" x14ac:dyDescent="0.45">
      <c r="C37" s="117" t="s">
        <v>171</v>
      </c>
    </row>
    <row r="38" spans="2:23" x14ac:dyDescent="0.45">
      <c r="C38" s="117" t="s">
        <v>172</v>
      </c>
    </row>
    <row r="39" spans="2:23" x14ac:dyDescent="0.45">
      <c r="C39" s="117" t="s">
        <v>173</v>
      </c>
    </row>
    <row r="40" spans="2:23" x14ac:dyDescent="0.45">
      <c r="C40" s="117" t="s">
        <v>174</v>
      </c>
    </row>
    <row r="41" spans="2:23" x14ac:dyDescent="0.45">
      <c r="C41" s="118" t="s">
        <v>175</v>
      </c>
    </row>
    <row r="42" spans="2:23" x14ac:dyDescent="0.45">
      <c r="C42" s="118" t="s">
        <v>176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訪問型サービス</vt:lpstr>
      <vt:lpstr>記入方法</vt:lpstr>
      <vt:lpstr>シフト記号表（勤務時間帯）</vt:lpstr>
      <vt:lpstr>'シフト記号表（勤務時間帯）'!【記載例】シフト記号</vt:lpstr>
      <vt:lpstr>記入方法!Print_Area</vt:lpstr>
      <vt:lpstr>訪問型サービス!Print_Area</vt:lpstr>
      <vt:lpstr>訪問型サービス!Print_Titles</vt:lpstr>
      <vt:lpstr>シフト記号表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川崎 信也 s.k.</cp:lastModifiedBy>
  <cp:lastPrinted>2023-12-25T04:42:33Z</cp:lastPrinted>
  <dcterms:created xsi:type="dcterms:W3CDTF">2020-01-14T23:44:41Z</dcterms:created>
  <dcterms:modified xsi:type="dcterms:W3CDTF">2024-03-26T07:10:03Z</dcterms:modified>
</cp:coreProperties>
</file>